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8655" windowHeight="4455" activeTab="0"/>
  </bookViews>
  <sheets>
    <sheet name="Z301" sheetId="1" r:id="rId1"/>
    <sheet name="A301" sheetId="2" r:id="rId2"/>
    <sheet name="A302" sheetId="3" r:id="rId3"/>
    <sheet name="A303" sheetId="4" r:id="rId4"/>
    <sheet name="A304" sheetId="5" r:id="rId5"/>
    <sheet name="B301" sheetId="6" r:id="rId6"/>
    <sheet name="B302" sheetId="7" r:id="rId7"/>
    <sheet name="CD301" sheetId="8" r:id="rId8"/>
    <sheet name="E301" sheetId="9" r:id="rId9"/>
    <sheet name="E302" sheetId="10" r:id="rId10"/>
    <sheet name="E303" sheetId="11" r:id="rId11"/>
    <sheet name="E311" sheetId="12" r:id="rId12"/>
    <sheet name="K301" sheetId="13" r:id="rId13"/>
  </sheets>
  <definedNames>
    <definedName name="cr_tab_a301_a301">'A301'!$A$1:$L$11</definedName>
    <definedName name="_xlnm.Print_Area" localSheetId="2">'A302'!$A$1:$L$17</definedName>
    <definedName name="_xlnm.Print_Area" localSheetId="7">'CD301'!$A$1:$K$16</definedName>
    <definedName name="_xlnm.Print_Area" localSheetId="8">'E301'!$A$1:$H$17</definedName>
    <definedName name="_xlnm.Print_Area" localSheetId="9">'E302'!$A$1:$AN$17</definedName>
    <definedName name="_xlnm.Print_Area" localSheetId="10">'E303'!$A$1:$AI$16</definedName>
    <definedName name="_xlnm.Print_Area" localSheetId="12">'K301'!$A$1:$BB$18</definedName>
    <definedName name="_xlnm.Print_Area" localSheetId="0">'Z301'!$A$1:$H$25</definedName>
  </definedNames>
  <calcPr fullCalcOnLoad="1"/>
</workbook>
</file>

<file path=xl/sharedStrings.xml><?xml version="1.0" encoding="utf-8"?>
<sst xmlns="http://schemas.openxmlformats.org/spreadsheetml/2006/main" count="940" uniqueCount="355">
  <si>
    <t>- Alterssicherung der Landwirte -</t>
  </si>
  <si>
    <t>(AdL)</t>
  </si>
  <si>
    <t>Die wichtigsten Zahlen auf einem Blick</t>
  </si>
  <si>
    <t>F a l l z a h l e n</t>
  </si>
  <si>
    <t>Empfänger von</t>
  </si>
  <si>
    <t>Renten wegen Alters</t>
  </si>
  <si>
    <t>Renten wegen Todes</t>
  </si>
  <si>
    <t>Anträge auf</t>
  </si>
  <si>
    <t>Betriebs- und Haushaltshilfe</t>
  </si>
  <si>
    <t xml:space="preserve">   </t>
  </si>
  <si>
    <t>F i n a n z i e r u n g</t>
  </si>
  <si>
    <t>Gesamteinnahmen</t>
  </si>
  <si>
    <t>Gesamtausgaben</t>
  </si>
  <si>
    <t>Befreiung von der Vers.-Pflicht</t>
  </si>
  <si>
    <t>Versicherungsfreie / von der Vers.-Pflicht Befreite</t>
  </si>
  <si>
    <t>Renten wegen Erwerbsminderung</t>
  </si>
  <si>
    <t>Aktiv versicherte Personen</t>
  </si>
  <si>
    <t>Latent versicherte Personen</t>
  </si>
  <si>
    <t>Empfänger eines Beitragszuschusses</t>
  </si>
  <si>
    <t>(in Mio. EUR)</t>
  </si>
  <si>
    <t>Leistungen zur Teilhabe</t>
  </si>
  <si>
    <t>Bearbeitet und zusammengestellt von der SV Landwirtschaft, Forsten und Gartenbau</t>
  </si>
  <si>
    <t>Quartalsstatistik der landwirtschaftlichen Alterskasse</t>
  </si>
  <si>
    <t>I / 2020</t>
  </si>
  <si>
    <t>II / 2020</t>
  </si>
  <si>
    <t>III / 2020</t>
  </si>
  <si>
    <t>IV / 2020</t>
  </si>
  <si>
    <t>I. Quartal 2021</t>
  </si>
  <si>
    <t>I / 2021</t>
  </si>
  <si>
    <t>Quartalsstatistik - Alterssicherung der Landwirte</t>
  </si>
  <si>
    <t>Landwirte i.S.d. § 1 Abs. 2 ALG</t>
  </si>
  <si>
    <t>Landwirte i.S.d. § 1 Abs. 3 ALG</t>
  </si>
  <si>
    <t>Mitarbeit.</t>
  </si>
  <si>
    <t>Freiwillig</t>
  </si>
  <si>
    <t>Weiter-</t>
  </si>
  <si>
    <t>SVLFG</t>
  </si>
  <si>
    <t>Familien-</t>
  </si>
  <si>
    <t>Versicherte</t>
  </si>
  <si>
    <t>versicherte</t>
  </si>
  <si>
    <t>entrichter</t>
  </si>
  <si>
    <t>insgesamt</t>
  </si>
  <si>
    <t>Alterskasse</t>
  </si>
  <si>
    <t>Alleinunter-</t>
  </si>
  <si>
    <t>Gemeinsch.-</t>
  </si>
  <si>
    <t>zusammen</t>
  </si>
  <si>
    <t>Eheg. eines</t>
  </si>
  <si>
    <t>angehörige</t>
  </si>
  <si>
    <t>(§ 4 ALG)</t>
  </si>
  <si>
    <t>(§§ 5 und 85</t>
  </si>
  <si>
    <t>(§ 84 Abs. 2</t>
  </si>
  <si>
    <t>nehmer</t>
  </si>
  <si>
    <t>unternehmer</t>
  </si>
  <si>
    <t>Abs. 7 ALG)</t>
  </si>
  <si>
    <t>und 3 ALG)</t>
  </si>
  <si>
    <t>nehmers</t>
  </si>
  <si>
    <t>unternehmers</t>
  </si>
  <si>
    <t>Anzahl</t>
  </si>
  <si>
    <t>IV. Quartal 2020</t>
  </si>
  <si>
    <t>III. Quartal 2020</t>
  </si>
  <si>
    <t>II. Quartal 2020</t>
  </si>
  <si>
    <t>I. Quartal 2020</t>
  </si>
  <si>
    <t>Versicherungsfreie und von der Versicherungspflicht befreite Personen</t>
  </si>
  <si>
    <t>Latent</t>
  </si>
  <si>
    <t>Befreiung</t>
  </si>
  <si>
    <t>Befreiung od.</t>
  </si>
  <si>
    <t>Personen*</t>
  </si>
  <si>
    <t>wegen</t>
  </si>
  <si>
    <t>Freiheit nach</t>
  </si>
  <si>
    <t>od. Freiheit</t>
  </si>
  <si>
    <t>nach Über-</t>
  </si>
  <si>
    <t>Einkommen</t>
  </si>
  <si>
    <t>Altrecht</t>
  </si>
  <si>
    <t>aus sonst.</t>
  </si>
  <si>
    <t>gangsrecht</t>
  </si>
  <si>
    <t>(§ 3 Abs. 1</t>
  </si>
  <si>
    <t>(§ 85 Abs. 1</t>
  </si>
  <si>
    <t>Gründen</t>
  </si>
  <si>
    <t>(§ 85 Abs. 3, 3a,</t>
  </si>
  <si>
    <t>Nr. 1 ALG)</t>
  </si>
  <si>
    <t>ALG)</t>
  </si>
  <si>
    <t>3b und 4 ALG)</t>
  </si>
  <si>
    <t>Beitragszuschussberechtigte Personen</t>
  </si>
  <si>
    <t>Noch: Beitragszuschussberechtigte Personen</t>
  </si>
  <si>
    <t>Einkommens-</t>
  </si>
  <si>
    <t>klasse</t>
  </si>
  <si>
    <t>von ... bis ...</t>
  </si>
  <si>
    <t>EUR/Jahr</t>
  </si>
  <si>
    <t xml:space="preserve">    </t>
  </si>
  <si>
    <t>0</t>
  </si>
  <si>
    <t>-</t>
  </si>
  <si>
    <t xml:space="preserve">  8.220</t>
  </si>
  <si>
    <t>8.221</t>
  </si>
  <si>
    <t xml:space="preserve">  8.740</t>
  </si>
  <si>
    <t>8.741</t>
  </si>
  <si>
    <t xml:space="preserve">  9.260</t>
  </si>
  <si>
    <t>9.261</t>
  </si>
  <si>
    <t xml:space="preserve">  9.780</t>
  </si>
  <si>
    <t>9.781</t>
  </si>
  <si>
    <t>10.300</t>
  </si>
  <si>
    <t>10.301</t>
  </si>
  <si>
    <t>10.820</t>
  </si>
  <si>
    <t>10.821</t>
  </si>
  <si>
    <t>11.340</t>
  </si>
  <si>
    <t>11.341</t>
  </si>
  <si>
    <t>11.860</t>
  </si>
  <si>
    <t>11.861</t>
  </si>
  <si>
    <t>12.380</t>
  </si>
  <si>
    <t>12.381</t>
  </si>
  <si>
    <t>12.900</t>
  </si>
  <si>
    <t>12.901</t>
  </si>
  <si>
    <t>13.420</t>
  </si>
  <si>
    <t>13.421</t>
  </si>
  <si>
    <t>13.940</t>
  </si>
  <si>
    <t>13.941</t>
  </si>
  <si>
    <t>14.460</t>
  </si>
  <si>
    <t>14.461</t>
  </si>
  <si>
    <t>14.980</t>
  </si>
  <si>
    <t>14.981</t>
  </si>
  <si>
    <t>15.500</t>
  </si>
  <si>
    <t>Empfänger von Renten wegen Alters</t>
  </si>
  <si>
    <t>Noch: Empfänger von Renten wegen Alters</t>
  </si>
  <si>
    <t>Empfänger von Renten wegen Erwerbsminderung</t>
  </si>
  <si>
    <t>Noch: Empfänger von Renten wegen Erwerbsminderung</t>
  </si>
  <si>
    <t>Empfänger von Renten wegen Todes</t>
  </si>
  <si>
    <t>Noch: Empfänger von Renten wegen Todes</t>
  </si>
  <si>
    <t xml:space="preserve"> </t>
  </si>
  <si>
    <t>Renten</t>
  </si>
  <si>
    <t>Regelaltersrenten an Landwirte (Unternehmer und Ehegatten)</t>
  </si>
  <si>
    <t>Regelaltersrenten an Familienangehörige</t>
  </si>
  <si>
    <t>Vorzeitige Altersrenten nach § 12 ALG</t>
  </si>
  <si>
    <t xml:space="preserve">Vorzeitige Altersrenten nach § 12 ALG </t>
  </si>
  <si>
    <t>Erwerbsminderungsrenten an Landwirte (Unternehmer und Ehegatten)</t>
  </si>
  <si>
    <t>Erwerbsminderungsrenten an Familienangehörige</t>
  </si>
  <si>
    <t>Witwen-/Witwerrenten an Hinterbliebene von Landwirten</t>
  </si>
  <si>
    <t>Witwen-/Witwerrenten an Hinterbliebene von Familienangehörigen</t>
  </si>
  <si>
    <t>Waisenrenten</t>
  </si>
  <si>
    <t>Überbrückungsgeld, Übergangshilfe</t>
  </si>
  <si>
    <t xml:space="preserve"> (Unternehmer und Ehegatten)</t>
  </si>
  <si>
    <t>(Familienangehörige)</t>
  </si>
  <si>
    <t>Neurecht (ALG)</t>
  </si>
  <si>
    <t>Altrecht (GAL)</t>
  </si>
  <si>
    <t xml:space="preserve">(Sp. 45, 51, 54, </t>
  </si>
  <si>
    <t>Landwirte</t>
  </si>
  <si>
    <t>Halb-</t>
  </si>
  <si>
    <t>Voll-</t>
  </si>
  <si>
    <t>58, 63, 69,</t>
  </si>
  <si>
    <t>Männer</t>
  </si>
  <si>
    <t>Frauen</t>
  </si>
  <si>
    <t>i.S.d. § 1</t>
  </si>
  <si>
    <t>waisen</t>
  </si>
  <si>
    <t>74, 79 und 82)</t>
  </si>
  <si>
    <t>Abs. 3 ALG</t>
  </si>
  <si>
    <t>Durchschnittliche Rentenzahlbeträge</t>
  </si>
  <si>
    <t>Regelaltersrenten  an:</t>
  </si>
  <si>
    <t>Vorzeitige Altersrenten  an:</t>
  </si>
  <si>
    <t>Renten wegen Erwerbsminderung  an:</t>
  </si>
  <si>
    <t>Witwen-/Witwerrenten  an:</t>
  </si>
  <si>
    <t>Waisen-</t>
  </si>
  <si>
    <t>renten</t>
  </si>
  <si>
    <t>Landw. i.S.d.</t>
  </si>
  <si>
    <t>Hinterbl. von</t>
  </si>
  <si>
    <t>§ 1 Abs. 2 ALG</t>
  </si>
  <si>
    <t>§ 1 Abs. 3 ALG</t>
  </si>
  <si>
    <t>Familienan-</t>
  </si>
  <si>
    <t>Landwirten</t>
  </si>
  <si>
    <t>(Unternehmer)</t>
  </si>
  <si>
    <t>(Ehegatten)</t>
  </si>
  <si>
    <t>gehörigen</t>
  </si>
  <si>
    <t>EUR</t>
  </si>
  <si>
    <t>Rentenzugänge</t>
  </si>
  <si>
    <t>Rentenabgänge</t>
  </si>
  <si>
    <t>durch Bewilligung</t>
  </si>
  <si>
    <t>Umwand-</t>
  </si>
  <si>
    <t>Sonstige</t>
  </si>
  <si>
    <t>durch</t>
  </si>
  <si>
    <t>auf</t>
  </si>
  <si>
    <t>nach</t>
  </si>
  <si>
    <t>lungen</t>
  </si>
  <si>
    <t>Zugänge</t>
  </si>
  <si>
    <t>Tod</t>
  </si>
  <si>
    <t>Wieder-</t>
  </si>
  <si>
    <t>Abgänge</t>
  </si>
  <si>
    <t>Antrag</t>
  </si>
  <si>
    <t>Rechtsbehelf</t>
  </si>
  <si>
    <t>heirat</t>
  </si>
  <si>
    <t>Antragseingang und -erledigung</t>
  </si>
  <si>
    <t>Anträge auf Beitragszuschuss</t>
  </si>
  <si>
    <t>bis Ende des</t>
  </si>
  <si>
    <t>im Berichtsquartal erledigte Anträge</t>
  </si>
  <si>
    <t>Vorquartals</t>
  </si>
  <si>
    <t>im Quartal</t>
  </si>
  <si>
    <t>Quartals noch</t>
  </si>
  <si>
    <t>noch nicht er-</t>
  </si>
  <si>
    <t>eingegangene</t>
  </si>
  <si>
    <t>bewilligt</t>
  </si>
  <si>
    <t>abgelehnt</t>
  </si>
  <si>
    <t>sonst</t>
  </si>
  <si>
    <t>nicht erledigte</t>
  </si>
  <si>
    <t>ledigte Anträge</t>
  </si>
  <si>
    <t>Anträge</t>
  </si>
  <si>
    <t>erledigt</t>
  </si>
  <si>
    <t>Aufgrund einer gesetzgeberischen Umstellung der Zählweise sind die Werte aus den Jahren 2020 und älter nur bedingt vergleichbar.</t>
  </si>
  <si>
    <t>Noch: Antragseingang und -erledigung</t>
  </si>
  <si>
    <t>Anträge auf Renten wegen Alters</t>
  </si>
  <si>
    <t>Anträge auf Renten wegen Erwerbsminderung</t>
  </si>
  <si>
    <t>Anträge auf Waisenrente</t>
  </si>
  <si>
    <t>Anträge auf Witwen-/Witwerrenten sowie sonstige Leistungen an Hinterbliebene</t>
  </si>
  <si>
    <t>Altersrenten</t>
  </si>
  <si>
    <t>vorzeitige</t>
  </si>
  <si>
    <t>an Landw.</t>
  </si>
  <si>
    <t>an Familien-</t>
  </si>
  <si>
    <t>Renten an</t>
  </si>
  <si>
    <t>Überbrückungs-</t>
  </si>
  <si>
    <t>Witwen/r von</t>
  </si>
  <si>
    <t>geld, Übergangs-</t>
  </si>
  <si>
    <t>Familienang.</t>
  </si>
  <si>
    <t>hilfe</t>
  </si>
  <si>
    <t>Anträge auf Leistungen zur Teilhabe</t>
  </si>
  <si>
    <t>Noch: Anträge auf Leistungen zur Teilhabe</t>
  </si>
  <si>
    <t>Anträge auf Betriebs- und Haushaltshilfe</t>
  </si>
  <si>
    <t>Noch: Anträge auf Betriebs- und Haushaltshilfe</t>
  </si>
  <si>
    <t>stationäre</t>
  </si>
  <si>
    <t>ambulante</t>
  </si>
  <si>
    <t>Hilfsmittel</t>
  </si>
  <si>
    <t>Ergänzende</t>
  </si>
  <si>
    <t>onkologische</t>
  </si>
  <si>
    <t>Kinder-</t>
  </si>
  <si>
    <t>Leistungen</t>
  </si>
  <si>
    <t>medizin.</t>
  </si>
  <si>
    <t>Arbeits-</t>
  </si>
  <si>
    <t>Schwanger-</t>
  </si>
  <si>
    <t>Schonungs-</t>
  </si>
  <si>
    <t>Tod des</t>
  </si>
  <si>
    <t>Tod anderer</t>
  </si>
  <si>
    <t>(Sp. 136 u. 137)</t>
  </si>
  <si>
    <t>Heilbehand-</t>
  </si>
  <si>
    <t>medizinische</t>
  </si>
  <si>
    <t>Anschlussheil-</t>
  </si>
  <si>
    <t>Nachsorge-</t>
  </si>
  <si>
    <t>rehabilitation</t>
  </si>
  <si>
    <t>zur Nachsorge</t>
  </si>
  <si>
    <t>(Sp. 150 u. 151)</t>
  </si>
  <si>
    <t>unfähigkeit</t>
  </si>
  <si>
    <t>schaft und</t>
  </si>
  <si>
    <t>zeiten</t>
  </si>
  <si>
    <t>Landwirts</t>
  </si>
  <si>
    <t>Personen</t>
  </si>
  <si>
    <t>(Aufteilung siehe</t>
  </si>
  <si>
    <t>behandlungen</t>
  </si>
  <si>
    <t>§ 47 SGB IX</t>
  </si>
  <si>
    <t>(§ 64 SGB IX)</t>
  </si>
  <si>
    <t>leistungen</t>
  </si>
  <si>
    <t>(§ 15a SGB VI)</t>
  </si>
  <si>
    <t>(§ 17 SGB VI)</t>
  </si>
  <si>
    <t>der LAK</t>
  </si>
  <si>
    <t>der KV</t>
  </si>
  <si>
    <t>in sonstigen</t>
  </si>
  <si>
    <t>Mutterschaft</t>
  </si>
  <si>
    <t>(§ 15 SGB VI)</t>
  </si>
  <si>
    <t>( § 31 SGB VI)</t>
  </si>
  <si>
    <t>Fällen</t>
  </si>
  <si>
    <t>Anträge auf Befreiung von der Versicherungspflicht</t>
  </si>
  <si>
    <t>Einnahmen</t>
  </si>
  <si>
    <t>Noch: Einnahmen</t>
  </si>
  <si>
    <t>Ausgaben</t>
  </si>
  <si>
    <t>Noch: Ausgaben</t>
  </si>
  <si>
    <t>nicht belegt</t>
  </si>
  <si>
    <t>Pflichtbeiträge</t>
  </si>
  <si>
    <t>Teilhabe</t>
  </si>
  <si>
    <t>Teilhabe,</t>
  </si>
  <si>
    <t>Prävention</t>
  </si>
  <si>
    <t>Renten wegen Alters (einschl. vorzeitige Altersrenten) an:</t>
  </si>
  <si>
    <t>Renten wegen Erwerbsminderung an:</t>
  </si>
  <si>
    <t>Renten wegen Todes an:</t>
  </si>
  <si>
    <t>Beitragszuschüsse</t>
  </si>
  <si>
    <t>KKl. 6</t>
  </si>
  <si>
    <t>Verwaltungskosten  - KKl. 7 -</t>
  </si>
  <si>
    <t>Freiwillige</t>
  </si>
  <si>
    <t>Beiträge</t>
  </si>
  <si>
    <t>Sonst. Beiträge</t>
  </si>
  <si>
    <t>Sonst. Einnahmen</t>
  </si>
  <si>
    <t>Bundesmittel</t>
  </si>
  <si>
    <t>Vermögenserträge,</t>
  </si>
  <si>
    <t>Betriebs- und</t>
  </si>
  <si>
    <t>Überbrückungsgeld,</t>
  </si>
  <si>
    <t>Beitrags-</t>
  </si>
  <si>
    <t>nach § 32 ALG an:</t>
  </si>
  <si>
    <t>Beitragsüber-</t>
  </si>
  <si>
    <t>Zuschüsse zum</t>
  </si>
  <si>
    <t>Leistungen im</t>
  </si>
  <si>
    <t>Vermögensauf-</t>
  </si>
  <si>
    <t>Landwirte i.S.d.</t>
  </si>
  <si>
    <t>Mitarbeitende</t>
  </si>
  <si>
    <t>(Wiederauffüllungsbeiträge,</t>
  </si>
  <si>
    <t>aus dem Beitrags-</t>
  </si>
  <si>
    <t>nach § 78 ALG</t>
  </si>
  <si>
    <t>Erstattungen und</t>
  </si>
  <si>
    <t>Medizinische</t>
  </si>
  <si>
    <t>in Verbindung mit</t>
  </si>
  <si>
    <t>bei Arbeitsunfähigkeit,</t>
  </si>
  <si>
    <t>Haushaltshilfe</t>
  </si>
  <si>
    <t>Halb- und</t>
  </si>
  <si>
    <t>Übergangshilfe</t>
  </si>
  <si>
    <t>erstattungen</t>
  </si>
  <si>
    <t>mitarbeitende</t>
  </si>
  <si>
    <t>nach dem GAL und</t>
  </si>
  <si>
    <t>nahmen zur</t>
  </si>
  <si>
    <t>Beitrag zur KV</t>
  </si>
  <si>
    <t>Rahmen von</t>
  </si>
  <si>
    <t>wendungen und</t>
  </si>
  <si>
    <t>Persönliche</t>
  </si>
  <si>
    <t>Verfahrens-</t>
  </si>
  <si>
    <t>Familienange-</t>
  </si>
  <si>
    <t>(§§ 4, 5 und</t>
  </si>
  <si>
    <t>Beiträge aus dem Ver-</t>
  </si>
  <si>
    <t>einzug</t>
  </si>
  <si>
    <t>(Defizitdeckung)</t>
  </si>
  <si>
    <t>sonst. Einnahmen</t>
  </si>
  <si>
    <t>Leistungen zur</t>
  </si>
  <si>
    <t>Leistungen nach</t>
  </si>
  <si>
    <t>einer Maßnahme</t>
  </si>
  <si>
    <t>Schwangerschaft,</t>
  </si>
  <si>
    <t>zur Prävention</t>
  </si>
  <si>
    <t>Vollwaisen</t>
  </si>
  <si>
    <t>dem SVBEG</t>
  </si>
  <si>
    <t>PflegeV</t>
  </si>
  <si>
    <t>und zur PflegeV</t>
  </si>
  <si>
    <t>medizinischen</t>
  </si>
  <si>
    <t>sonst. Ausgaben</t>
  </si>
  <si>
    <t>Kosten</t>
  </si>
  <si>
    <t>kosten</t>
  </si>
  <si>
    <t>hörige</t>
  </si>
  <si>
    <t>(§ 84 Abs. 2 u. 3 ALG)</t>
  </si>
  <si>
    <t>85 Abs. 7 ALG)</t>
  </si>
  <si>
    <t>sorgungsausgleich)</t>
  </si>
  <si>
    <t>- KKl. 3 -</t>
  </si>
  <si>
    <t>Teilhabe (§ 10 ALG)</t>
  </si>
  <si>
    <t>§ 10 Abs. 1 ALG</t>
  </si>
  <si>
    <t>zur Teilhabe</t>
  </si>
  <si>
    <t>Kuren u. in Todesfällen</t>
  </si>
  <si>
    <t>und Nachsorge</t>
  </si>
  <si>
    <t>hörigen</t>
  </si>
  <si>
    <t>(Restabwicklungen)</t>
  </si>
  <si>
    <t>Untersuchungen</t>
  </si>
  <si>
    <t>- KKl. 6 -</t>
  </si>
  <si>
    <t>- KGr. 70/71 -</t>
  </si>
  <si>
    <t>- KGr. 76-78 -</t>
  </si>
  <si>
    <t>- KGr. 72-75, 79 -</t>
  </si>
  <si>
    <t>- ohne Sp. 197 -</t>
  </si>
  <si>
    <t>i.V.m § 31 SGB VI</t>
  </si>
  <si>
    <t>(§ 10 ALG)</t>
  </si>
  <si>
    <t>(§§ 36, 37 und 39 ALG)</t>
  </si>
  <si>
    <t>I.-IV. Quartal 2020</t>
  </si>
  <si>
    <t>I.-III. Quartal 2020</t>
  </si>
  <si>
    <t>I.-II. Quartal 2020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</si>
</sst>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@"/>
    <numFmt numFmtId="173" formatCode="#,##0\ \ \ "/>
    <numFmt numFmtId="174" formatCode="#,##0.00\ \ \ "/>
    <numFmt numFmtId="175" formatCode="#,##0\ \ \ \ \ \ "/>
    <numFmt numFmtId="176" formatCode="#,##0.00\ \ \ \ \ \ "/>
    <numFmt numFmtId="177" formatCode="#,###\ \ \ \ \ \ "/>
    <numFmt numFmtId="178" formatCode="#,##0\ \ \ \ "/>
    <numFmt numFmtId="179" formatCode="@\ \ \ \ \ \ \ \ \ \ \ \ \ \ "/>
    <numFmt numFmtId="180" formatCode="\ @"/>
    <numFmt numFmtId="181" formatCode="#,###\ \ \ \ "/>
    <numFmt numFmtId="182" formatCode="\ \ \ \ @\ \ \ \ \ \ \ \ \ \ \ \ \ \ \ \ "/>
    <numFmt numFmtId="183" formatCode="\ \ \ \ @"/>
    <numFmt numFmtId="184" formatCode="@\ \ \ \ \ \ \ \ \ \ \ \ \ \ \ \ "/>
    <numFmt numFmtId="185" formatCode="#,##0\ \ "/>
    <numFmt numFmtId="186" formatCode="#,##0.00\ \ \ \ \ "/>
  </numFmts>
  <fonts count="5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2"/>
      <name val="Arial Narrow"/>
      <family val="2"/>
    </font>
    <font>
      <sz val="10"/>
      <name val="Arial"/>
      <family val="0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sz val="8"/>
      <name val="Arial"/>
      <family val="2"/>
    </font>
    <font>
      <b/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ourier New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medium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72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Continuous" vertical="center"/>
    </xf>
    <xf numFmtId="0" fontId="4" fillId="33" borderId="0" xfId="0" applyFont="1" applyFill="1" applyAlignment="1">
      <alignment horizontal="centerContinuous" vertical="center"/>
    </xf>
    <xf numFmtId="0" fontId="4" fillId="33" borderId="0" xfId="0" applyFont="1" applyFill="1" applyAlignment="1" quotePrefix="1">
      <alignment horizontal="centerContinuous" vertical="center"/>
    </xf>
    <xf numFmtId="0" fontId="6" fillId="33" borderId="0" xfId="0" applyFont="1" applyFill="1" applyAlignment="1">
      <alignment vertical="top"/>
    </xf>
    <xf numFmtId="0" fontId="7" fillId="33" borderId="10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Continuous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Continuous" vertical="center"/>
    </xf>
    <xf numFmtId="0" fontId="7" fillId="33" borderId="15" xfId="0" applyFont="1" applyFill="1" applyBorder="1" applyAlignment="1">
      <alignment horizontal="centerContinuous" vertical="center"/>
    </xf>
    <xf numFmtId="172" fontId="0" fillId="33" borderId="16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3" borderId="0" xfId="0" applyFill="1" applyAlignment="1">
      <alignment vertical="center"/>
    </xf>
    <xf numFmtId="172" fontId="0" fillId="33" borderId="19" xfId="0" applyNumberForma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0" fontId="8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7" fillId="33" borderId="23" xfId="0" applyFont="1" applyFill="1" applyBorder="1" applyAlignment="1">
      <alignment horizontal="centerContinuous" vertical="center"/>
    </xf>
    <xf numFmtId="0" fontId="7" fillId="33" borderId="24" xfId="0" applyFont="1" applyFill="1" applyBorder="1" applyAlignment="1">
      <alignment horizontal="centerContinuous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27" xfId="0" applyFont="1" applyFill="1" applyBorder="1" applyAlignment="1">
      <alignment vertical="center"/>
    </xf>
    <xf numFmtId="0" fontId="5" fillId="33" borderId="0" xfId="0" applyFont="1" applyFill="1" applyAlignment="1" applyProtection="1">
      <alignment horizontal="centerContinuous" vertical="center"/>
      <protection locked="0"/>
    </xf>
    <xf numFmtId="0" fontId="7" fillId="33" borderId="28" xfId="0" applyFon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31" xfId="0" applyNumberForma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11" fillId="0" borderId="0" xfId="51" applyFont="1" applyAlignment="1">
      <alignment horizontal="left" vertical="top"/>
      <protection/>
    </xf>
    <xf numFmtId="0" fontId="12" fillId="0" borderId="36" xfId="51" applyFont="1" applyBorder="1" applyAlignment="1">
      <alignment horizontal="center" vertical="center"/>
      <protection/>
    </xf>
    <xf numFmtId="0" fontId="1" fillId="0" borderId="11" xfId="51" applyFont="1" applyBorder="1" applyAlignment="1">
      <alignment horizontal="centerContinuous" vertical="center"/>
      <protection/>
    </xf>
    <xf numFmtId="0" fontId="12" fillId="0" borderId="11" xfId="51" applyFont="1" applyBorder="1" applyAlignment="1">
      <alignment horizontal="centerContinuous" vertical="center"/>
      <protection/>
    </xf>
    <xf numFmtId="0" fontId="13" fillId="0" borderId="13" xfId="51" applyFont="1" applyBorder="1" applyAlignment="1">
      <alignment horizontal="centerContinuous"/>
      <protection/>
    </xf>
    <xf numFmtId="0" fontId="12" fillId="0" borderId="0" xfId="51" applyFont="1" applyAlignment="1">
      <alignment horizontal="center" vertical="center"/>
      <protection/>
    </xf>
    <xf numFmtId="0" fontId="1" fillId="0" borderId="37" xfId="51" applyFont="1" applyBorder="1" applyAlignment="1">
      <alignment horizontal="center"/>
      <protection/>
    </xf>
    <xf numFmtId="0" fontId="13" fillId="0" borderId="17" xfId="51" applyFont="1" applyBorder="1" applyAlignment="1">
      <alignment horizontal="centerContinuous" vertical="center"/>
      <protection/>
    </xf>
    <xf numFmtId="0" fontId="13" fillId="0" borderId="18" xfId="51" applyFont="1" applyBorder="1" applyAlignment="1">
      <alignment horizontal="centerContinuous" vertical="center"/>
      <protection/>
    </xf>
    <xf numFmtId="0" fontId="13" fillId="0" borderId="38" xfId="51" applyFont="1" applyBorder="1" applyAlignment="1">
      <alignment horizontal="center"/>
      <protection/>
    </xf>
    <xf numFmtId="0" fontId="13" fillId="0" borderId="38" xfId="51" applyFont="1" applyBorder="1" applyAlignment="1">
      <alignment horizontal="centerContinuous"/>
      <protection/>
    </xf>
    <xf numFmtId="0" fontId="13" fillId="0" borderId="39" xfId="51" applyFont="1" applyBorder="1" applyAlignment="1">
      <alignment horizontal="center"/>
      <protection/>
    </xf>
    <xf numFmtId="0" fontId="13" fillId="0" borderId="0" xfId="51" applyFont="1" applyAlignment="1">
      <alignment horizontal="center" vertical="center"/>
      <protection/>
    </xf>
    <xf numFmtId="0" fontId="1" fillId="0" borderId="37" xfId="51" applyFont="1" applyBorder="1" applyAlignment="1">
      <alignment horizontal="center" vertical="center"/>
      <protection/>
    </xf>
    <xf numFmtId="0" fontId="13" fillId="0" borderId="38" xfId="51" applyFont="1" applyBorder="1" applyAlignment="1">
      <alignment horizontal="center" vertical="center"/>
      <protection/>
    </xf>
    <xf numFmtId="0" fontId="13" fillId="0" borderId="38" xfId="51" applyFont="1" applyBorder="1" applyAlignment="1">
      <alignment horizontal="centerContinuous" vertical="top"/>
      <protection/>
    </xf>
    <xf numFmtId="0" fontId="14" fillId="0" borderId="39" xfId="51" applyFont="1" applyBorder="1" applyAlignment="1">
      <alignment horizontal="center" vertical="center"/>
      <protection/>
    </xf>
    <xf numFmtId="0" fontId="14" fillId="0" borderId="38" xfId="51" applyFont="1" applyBorder="1" applyAlignment="1">
      <alignment horizontal="center" vertical="center"/>
      <protection/>
    </xf>
    <xf numFmtId="0" fontId="13" fillId="0" borderId="39" xfId="51" applyFont="1" applyBorder="1" applyAlignment="1">
      <alignment horizontal="center" vertical="center"/>
      <protection/>
    </xf>
    <xf numFmtId="0" fontId="13" fillId="0" borderId="37" xfId="51" applyFont="1" applyBorder="1" applyAlignment="1">
      <alignment horizontal="center" vertical="center"/>
      <protection/>
    </xf>
    <xf numFmtId="0" fontId="10" fillId="0" borderId="38" xfId="51" applyFont="1" applyBorder="1" applyAlignment="1">
      <alignment horizontal="center" vertical="center"/>
      <protection/>
    </xf>
    <xf numFmtId="0" fontId="10" fillId="0" borderId="39" xfId="51" applyFont="1" applyBorder="1" applyAlignment="1">
      <alignment horizontal="center" vertical="center"/>
      <protection/>
    </xf>
    <xf numFmtId="0" fontId="13" fillId="0" borderId="18" xfId="51" applyFont="1" applyBorder="1" applyAlignment="1">
      <alignment horizontal="center" vertical="center"/>
      <protection/>
    </xf>
    <xf numFmtId="0" fontId="13" fillId="0" borderId="40" xfId="51" applyFont="1" applyBorder="1" applyAlignment="1">
      <alignment horizontal="center" vertical="center"/>
      <protection/>
    </xf>
    <xf numFmtId="0" fontId="15" fillId="0" borderId="41" xfId="51" applyFont="1" applyBorder="1" applyAlignment="1">
      <alignment horizontal="center" vertical="center"/>
      <protection/>
    </xf>
    <xf numFmtId="0" fontId="15" fillId="0" borderId="42" xfId="51" applyFont="1" applyBorder="1" applyAlignment="1">
      <alignment horizontal="center" vertical="center"/>
      <protection/>
    </xf>
    <xf numFmtId="0" fontId="15" fillId="0" borderId="43" xfId="51" applyFont="1" applyBorder="1" applyAlignment="1">
      <alignment horizontal="center" vertical="center"/>
      <protection/>
    </xf>
    <xf numFmtId="0" fontId="15" fillId="0" borderId="0" xfId="51" applyFont="1" applyAlignment="1">
      <alignment horizontal="center" vertical="center"/>
      <protection/>
    </xf>
    <xf numFmtId="0" fontId="0" fillId="0" borderId="37" xfId="51" applyFont="1" applyBorder="1" applyAlignment="1">
      <alignment vertical="center"/>
      <protection/>
    </xf>
    <xf numFmtId="0" fontId="0" fillId="0" borderId="17" xfId="51" applyFont="1" applyBorder="1" applyAlignment="1">
      <alignment horizontal="centerContinuous" vertical="center"/>
      <protection/>
    </xf>
    <xf numFmtId="0" fontId="0" fillId="0" borderId="40" xfId="51" applyFont="1" applyBorder="1" applyAlignment="1">
      <alignment horizontal="centerContinuous" vertical="center"/>
      <protection/>
    </xf>
    <xf numFmtId="0" fontId="0" fillId="0" borderId="0" xfId="51" applyFont="1" applyAlignment="1">
      <alignment vertical="center"/>
      <protection/>
    </xf>
    <xf numFmtId="179" fontId="14" fillId="0" borderId="44" xfId="51" applyNumberFormat="1" applyFont="1" applyBorder="1" applyAlignment="1">
      <alignment horizontal="right" vertical="center"/>
      <protection/>
    </xf>
    <xf numFmtId="178" fontId="14" fillId="0" borderId="45" xfId="51" applyNumberFormat="1" applyFont="1" applyBorder="1" applyAlignment="1">
      <alignment vertical="center"/>
      <protection/>
    </xf>
    <xf numFmtId="178" fontId="14" fillId="0" borderId="46" xfId="51" applyNumberFormat="1" applyFont="1" applyBorder="1" applyAlignment="1">
      <alignment vertical="center"/>
      <protection/>
    </xf>
    <xf numFmtId="0" fontId="14" fillId="0" borderId="0" xfId="51" applyFont="1" applyAlignment="1">
      <alignment vertical="center"/>
      <protection/>
    </xf>
    <xf numFmtId="179" fontId="13" fillId="0" borderId="0" xfId="51" applyNumberFormat="1" applyFont="1" applyAlignment="1">
      <alignment horizontal="right"/>
      <protection/>
    </xf>
    <xf numFmtId="178" fontId="13" fillId="0" borderId="0" xfId="51" applyNumberFormat="1" applyFont="1" applyAlignment="1">
      <alignment/>
      <protection/>
    </xf>
    <xf numFmtId="0" fontId="13" fillId="0" borderId="0" xfId="51" applyFont="1" applyAlignment="1">
      <alignment/>
      <protection/>
    </xf>
    <xf numFmtId="178" fontId="13" fillId="0" borderId="0" xfId="51" applyNumberFormat="1" applyFont="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12" fillId="0" borderId="47" xfId="51" applyFont="1" applyBorder="1" applyAlignment="1">
      <alignment horizontal="centerContinuous" vertical="center"/>
      <protection/>
    </xf>
    <xf numFmtId="0" fontId="12" fillId="0" borderId="13" xfId="51" applyFont="1" applyBorder="1" applyAlignment="1">
      <alignment horizontal="centerContinuous" vertical="center"/>
      <protection/>
    </xf>
    <xf numFmtId="0" fontId="12" fillId="0" borderId="38" xfId="51" applyFont="1" applyBorder="1" applyAlignment="1">
      <alignment horizontal="center"/>
      <protection/>
    </xf>
    <xf numFmtId="0" fontId="12" fillId="0" borderId="38" xfId="51" applyFont="1" applyBorder="1" applyAlignment="1">
      <alignment horizontal="center" vertical="center"/>
      <protection/>
    </xf>
    <xf numFmtId="0" fontId="14" fillId="0" borderId="39" xfId="51" applyFont="1" applyBorder="1" applyAlignment="1">
      <alignment horizontal="center" vertical="center"/>
      <protection/>
    </xf>
    <xf numFmtId="0" fontId="12" fillId="0" borderId="48" xfId="51" applyFont="1" applyBorder="1" applyAlignment="1">
      <alignment horizontal="centerContinuous" vertical="center"/>
      <protection/>
    </xf>
    <xf numFmtId="0" fontId="12" fillId="0" borderId="49" xfId="51" applyFont="1" applyBorder="1" applyAlignment="1">
      <alignment horizontal="centerContinuous" vertical="center"/>
      <protection/>
    </xf>
    <xf numFmtId="0" fontId="12" fillId="0" borderId="50" xfId="51" applyFont="1" applyBorder="1" applyAlignment="1">
      <alignment horizontal="centerContinuous" vertical="center"/>
      <protection/>
    </xf>
    <xf numFmtId="0" fontId="1" fillId="0" borderId="51" xfId="51" applyFont="1" applyBorder="1" applyAlignment="1">
      <alignment horizontal="centerContinuous"/>
      <protection/>
    </xf>
    <xf numFmtId="0" fontId="1" fillId="0" borderId="0" xfId="51" applyFont="1" applyBorder="1" applyAlignment="1">
      <alignment horizontal="centerContinuous"/>
      <protection/>
    </xf>
    <xf numFmtId="0" fontId="1" fillId="0" borderId="27" xfId="51" applyFont="1" applyBorder="1" applyAlignment="1">
      <alignment horizontal="centerContinuous"/>
      <protection/>
    </xf>
    <xf numFmtId="0" fontId="14" fillId="0" borderId="38" xfId="51" applyFont="1" applyBorder="1" applyAlignment="1">
      <alignment horizontal="center"/>
      <protection/>
    </xf>
    <xf numFmtId="0" fontId="1" fillId="0" borderId="51" xfId="51" applyFont="1" applyBorder="1" applyAlignment="1">
      <alignment horizontal="centerContinuous" vertical="center"/>
      <protection/>
    </xf>
    <xf numFmtId="0" fontId="1" fillId="0" borderId="0" xfId="51" applyFont="1" applyBorder="1" applyAlignment="1">
      <alignment horizontal="centerContinuous" vertical="center"/>
      <protection/>
    </xf>
    <xf numFmtId="0" fontId="1" fillId="0" borderId="27" xfId="51" applyFont="1" applyBorder="1" applyAlignment="1">
      <alignment horizontal="centerContinuous" vertical="center"/>
      <protection/>
    </xf>
    <xf numFmtId="0" fontId="14" fillId="0" borderId="38" xfId="51" applyFont="1" applyBorder="1" applyAlignment="1">
      <alignment horizontal="center" vertical="center"/>
      <protection/>
    </xf>
    <xf numFmtId="0" fontId="13" fillId="0" borderId="51" xfId="51" applyFont="1" applyBorder="1" applyAlignment="1">
      <alignment horizontal="centerContinuous" vertical="center"/>
      <protection/>
    </xf>
    <xf numFmtId="0" fontId="13" fillId="0" borderId="0" xfId="51" applyFont="1" applyBorder="1" applyAlignment="1">
      <alignment horizontal="centerContinuous" vertical="center"/>
      <protection/>
    </xf>
    <xf numFmtId="0" fontId="13" fillId="0" borderId="27" xfId="51" applyFont="1" applyBorder="1" applyAlignment="1">
      <alignment horizontal="centerContinuous" vertical="center"/>
      <protection/>
    </xf>
    <xf numFmtId="0" fontId="15" fillId="0" borderId="52" xfId="51" applyFont="1" applyBorder="1" applyAlignment="1">
      <alignment horizontal="centerContinuous" vertical="center"/>
      <protection/>
    </xf>
    <xf numFmtId="0" fontId="15" fillId="0" borderId="53" xfId="51" applyFont="1" applyBorder="1" applyAlignment="1">
      <alignment horizontal="centerContinuous" vertical="center"/>
      <protection/>
    </xf>
    <xf numFmtId="0" fontId="15" fillId="0" borderId="54" xfId="51" applyFont="1" applyBorder="1" applyAlignment="1">
      <alignment horizontal="centerContinuous" vertical="center"/>
      <protection/>
    </xf>
    <xf numFmtId="0" fontId="0" fillId="0" borderId="51" xfId="51" applyFont="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0" fillId="0" borderId="27" xfId="51" applyFont="1" applyBorder="1" applyAlignment="1">
      <alignment vertical="center"/>
      <protection/>
    </xf>
    <xf numFmtId="180" fontId="13" fillId="0" borderId="51" xfId="51" applyNumberFormat="1" applyFont="1" applyBorder="1" applyAlignment="1">
      <alignment horizontal="right" vertical="center"/>
      <protection/>
    </xf>
    <xf numFmtId="49" fontId="13" fillId="0" borderId="0" xfId="51" applyNumberFormat="1" applyFont="1" applyBorder="1" applyAlignment="1" quotePrefix="1">
      <alignment horizontal="center" vertical="center"/>
      <protection/>
    </xf>
    <xf numFmtId="180" fontId="13" fillId="0" borderId="27" xfId="51" applyNumberFormat="1" applyFont="1" applyBorder="1" applyAlignment="1">
      <alignment vertical="center"/>
      <protection/>
    </xf>
    <xf numFmtId="181" fontId="13" fillId="0" borderId="38" xfId="51" applyNumberFormat="1" applyFont="1" applyBorder="1" applyAlignment="1">
      <alignment vertical="center"/>
      <protection/>
    </xf>
    <xf numFmtId="181" fontId="13" fillId="0" borderId="39" xfId="51" applyNumberFormat="1" applyFont="1" applyBorder="1" applyAlignment="1">
      <alignment vertical="center"/>
      <protection/>
    </xf>
    <xf numFmtId="180" fontId="13" fillId="0" borderId="55" xfId="51" applyNumberFormat="1" applyFont="1" applyBorder="1" applyAlignment="1">
      <alignment horizontal="right" vertical="center"/>
      <protection/>
    </xf>
    <xf numFmtId="49" fontId="13" fillId="0" borderId="56" xfId="51" applyNumberFormat="1" applyFont="1" applyBorder="1" applyAlignment="1" quotePrefix="1">
      <alignment horizontal="center" vertical="center"/>
      <protection/>
    </xf>
    <xf numFmtId="180" fontId="13" fillId="0" borderId="57" xfId="51" applyNumberFormat="1" applyFont="1" applyBorder="1" applyAlignment="1">
      <alignment vertical="center"/>
      <protection/>
    </xf>
    <xf numFmtId="181" fontId="13" fillId="0" borderId="58" xfId="51" applyNumberFormat="1" applyFont="1" applyBorder="1" applyAlignment="1">
      <alignment vertical="center"/>
      <protection/>
    </xf>
    <xf numFmtId="181" fontId="13" fillId="0" borderId="59" xfId="51" applyNumberFormat="1" applyFont="1" applyBorder="1" applyAlignment="1">
      <alignment vertical="center"/>
      <protection/>
    </xf>
    <xf numFmtId="182" fontId="14" fillId="0" borderId="60" xfId="51" applyNumberFormat="1" applyFont="1" applyBorder="1" applyAlignment="1">
      <alignment horizontal="left" vertical="center"/>
      <protection/>
    </xf>
    <xf numFmtId="183" fontId="14" fillId="0" borderId="61" xfId="51" applyNumberFormat="1" applyFont="1" applyBorder="1" applyAlignment="1">
      <alignment vertical="center"/>
      <protection/>
    </xf>
    <xf numFmtId="184" fontId="14" fillId="0" borderId="62" xfId="51" applyNumberFormat="1" applyFont="1" applyBorder="1" applyAlignment="1">
      <alignment horizontal="right" vertical="center"/>
      <protection/>
    </xf>
    <xf numFmtId="0" fontId="10" fillId="0" borderId="0" xfId="51" applyAlignment="1">
      <alignment vertical="center"/>
      <protection/>
    </xf>
    <xf numFmtId="183" fontId="13" fillId="0" borderId="0" xfId="51" applyNumberFormat="1" applyFont="1" applyAlignment="1">
      <alignment vertical="center"/>
      <protection/>
    </xf>
    <xf numFmtId="184" fontId="13" fillId="0" borderId="0" xfId="51" applyNumberFormat="1" applyFont="1" applyAlignment="1">
      <alignment horizontal="right"/>
      <protection/>
    </xf>
    <xf numFmtId="184" fontId="13" fillId="0" borderId="0" xfId="51" applyNumberFormat="1" applyFont="1" applyAlignment="1">
      <alignment horizontal="right" vertical="center"/>
      <protection/>
    </xf>
    <xf numFmtId="0" fontId="16" fillId="0" borderId="0" xfId="51" applyFont="1" applyAlignment="1">
      <alignment horizontal="left" vertical="top"/>
      <protection/>
    </xf>
    <xf numFmtId="0" fontId="16" fillId="0" borderId="0" xfId="51" applyFont="1" applyBorder="1" applyAlignment="1">
      <alignment horizontal="left" vertical="top"/>
      <protection/>
    </xf>
    <xf numFmtId="0" fontId="16" fillId="0" borderId="20" xfId="51" applyFont="1" applyBorder="1" applyAlignment="1">
      <alignment horizontal="left" vertical="top"/>
      <protection/>
    </xf>
    <xf numFmtId="0" fontId="12" fillId="0" borderId="12" xfId="51" applyFont="1" applyBorder="1" applyAlignment="1">
      <alignment horizontal="centerContinuous" vertical="center"/>
      <protection/>
    </xf>
    <xf numFmtId="0" fontId="14" fillId="0" borderId="11" xfId="51" applyFont="1" applyBorder="1" applyAlignment="1">
      <alignment horizontal="centerContinuous"/>
      <protection/>
    </xf>
    <xf numFmtId="0" fontId="1" fillId="0" borderId="11" xfId="51" applyFont="1" applyBorder="1" applyAlignment="1">
      <alignment horizontal="centerContinuous" vertical="center"/>
      <protection/>
    </xf>
    <xf numFmtId="0" fontId="1" fillId="0" borderId="12" xfId="51" applyFont="1" applyBorder="1" applyAlignment="1">
      <alignment horizontal="centerContinuous" vertical="center"/>
      <protection/>
    </xf>
    <xf numFmtId="0" fontId="12" fillId="0" borderId="63" xfId="51" applyFont="1" applyBorder="1" applyAlignment="1">
      <alignment horizontal="centerContinuous"/>
      <protection/>
    </xf>
    <xf numFmtId="0" fontId="13" fillId="0" borderId="64" xfId="51" applyFont="1" applyBorder="1" applyAlignment="1">
      <alignment horizontal="centerContinuous" vertical="center"/>
      <protection/>
    </xf>
    <xf numFmtId="0" fontId="13" fillId="0" borderId="65" xfId="51" applyFont="1" applyBorder="1" applyAlignment="1">
      <alignment horizontal="centerContinuous" vertical="center"/>
      <protection/>
    </xf>
    <xf numFmtId="0" fontId="13" fillId="0" borderId="66" xfId="51" applyFont="1" applyBorder="1" applyAlignment="1">
      <alignment horizontal="centerContinuous" vertical="center"/>
      <protection/>
    </xf>
    <xf numFmtId="0" fontId="13" fillId="0" borderId="67" xfId="51" applyFont="1" applyBorder="1" applyAlignment="1">
      <alignment horizontal="centerContinuous" vertical="center"/>
      <protection/>
    </xf>
    <xf numFmtId="0" fontId="13" fillId="0" borderId="68" xfId="51" applyFont="1" applyBorder="1" applyAlignment="1">
      <alignment horizontal="centerContinuous" vertical="center"/>
      <protection/>
    </xf>
    <xf numFmtId="0" fontId="1" fillId="0" borderId="66" xfId="51" applyFont="1" applyBorder="1" applyAlignment="1">
      <alignment horizontal="centerContinuous" vertical="center"/>
      <protection/>
    </xf>
    <xf numFmtId="0" fontId="14" fillId="0" borderId="39" xfId="51" applyFont="1" applyBorder="1" applyAlignment="1">
      <alignment horizontal="center" vertical="top"/>
      <protection/>
    </xf>
    <xf numFmtId="0" fontId="13" fillId="0" borderId="69" xfId="51" applyFont="1" applyBorder="1" applyAlignment="1">
      <alignment horizontal="centerContinuous" vertical="center"/>
      <protection/>
    </xf>
    <xf numFmtId="0" fontId="13" fillId="0" borderId="70" xfId="51" applyFont="1" applyBorder="1" applyAlignment="1">
      <alignment horizontal="centerContinuous" vertical="center"/>
      <protection/>
    </xf>
    <xf numFmtId="0" fontId="13" fillId="0" borderId="40" xfId="51" applyFont="1" applyBorder="1" applyAlignment="1">
      <alignment horizontal="centerContinuous" vertical="center"/>
      <protection/>
    </xf>
    <xf numFmtId="0" fontId="13" fillId="0" borderId="70" xfId="51" applyFont="1" applyBorder="1" applyAlignment="1">
      <alignment horizontal="left" vertical="center"/>
      <protection/>
    </xf>
    <xf numFmtId="0" fontId="1" fillId="0" borderId="18" xfId="51" applyFont="1" applyBorder="1" applyAlignment="1">
      <alignment horizontal="centerContinuous" vertical="center"/>
      <protection/>
    </xf>
    <xf numFmtId="0" fontId="10" fillId="0" borderId="18" xfId="51" applyFont="1" applyBorder="1" applyAlignment="1">
      <alignment horizontal="center" vertical="center"/>
      <protection/>
    </xf>
    <xf numFmtId="0" fontId="13" fillId="0" borderId="38" xfId="51" applyFont="1" applyBorder="1" applyAlignment="1">
      <alignment horizontal="centerContinuous" vertical="center"/>
      <protection/>
    </xf>
    <xf numFmtId="0" fontId="10" fillId="0" borderId="40" xfId="51" applyFont="1" applyBorder="1" applyAlignment="1">
      <alignment horizontal="center" vertical="center"/>
      <protection/>
    </xf>
    <xf numFmtId="0" fontId="14" fillId="0" borderId="37" xfId="51" applyFont="1" applyBorder="1" applyAlignment="1">
      <alignment horizontal="center" vertical="center"/>
      <protection/>
    </xf>
    <xf numFmtId="0" fontId="13" fillId="0" borderId="38" xfId="51" applyFont="1" applyBorder="1" applyAlignment="1">
      <alignment horizontal="center" vertical="top"/>
      <protection/>
    </xf>
    <xf numFmtId="0" fontId="13" fillId="0" borderId="39" xfId="51" applyFont="1" applyBorder="1" applyAlignment="1">
      <alignment horizontal="center" vertical="top"/>
      <protection/>
    </xf>
    <xf numFmtId="0" fontId="0" fillId="0" borderId="18" xfId="51" applyFont="1" applyBorder="1" applyAlignment="1">
      <alignment horizontal="centerContinuous" vertical="center"/>
      <protection/>
    </xf>
    <xf numFmtId="185" fontId="14" fillId="0" borderId="45" xfId="51" applyNumberFormat="1" applyFont="1" applyBorder="1" applyAlignment="1">
      <alignment vertical="center"/>
      <protection/>
    </xf>
    <xf numFmtId="185" fontId="14" fillId="0" borderId="46" xfId="51" applyNumberFormat="1" applyFont="1" applyBorder="1" applyAlignment="1">
      <alignment vertical="center"/>
      <protection/>
    </xf>
    <xf numFmtId="185" fontId="14" fillId="0" borderId="0" xfId="51" applyNumberFormat="1" applyFont="1" applyAlignment="1">
      <alignment vertical="center"/>
      <protection/>
    </xf>
    <xf numFmtId="185" fontId="13" fillId="0" borderId="0" xfId="51" applyNumberFormat="1" applyFont="1" applyAlignment="1">
      <alignment/>
      <protection/>
    </xf>
    <xf numFmtId="185" fontId="13" fillId="0" borderId="0" xfId="51" applyNumberFormat="1" applyFont="1" applyBorder="1" applyAlignment="1">
      <alignment/>
      <protection/>
    </xf>
    <xf numFmtId="185" fontId="13" fillId="0" borderId="0" xfId="51" applyNumberFormat="1" applyFont="1" applyAlignment="1">
      <alignment vertical="center"/>
      <protection/>
    </xf>
    <xf numFmtId="185" fontId="13" fillId="0" borderId="0" xfId="51" applyNumberFormat="1" applyFont="1" applyBorder="1" applyAlignment="1">
      <alignment vertical="center"/>
      <protection/>
    </xf>
    <xf numFmtId="0" fontId="13" fillId="0" borderId="71" xfId="51" applyFont="1" applyBorder="1" applyAlignment="1">
      <alignment horizontal="centerContinuous" vertical="center"/>
      <protection/>
    </xf>
    <xf numFmtId="174" fontId="14" fillId="0" borderId="45" xfId="51" applyNumberFormat="1" applyFont="1" applyBorder="1" applyAlignment="1">
      <alignment vertical="center"/>
      <protection/>
    </xf>
    <xf numFmtId="174" fontId="14" fillId="0" borderId="46" xfId="51" applyNumberFormat="1" applyFont="1" applyBorder="1" applyAlignment="1">
      <alignment vertical="center"/>
      <protection/>
    </xf>
    <xf numFmtId="174" fontId="13" fillId="0" borderId="0" xfId="51" applyNumberFormat="1" applyFont="1" applyAlignment="1">
      <alignment vertical="center"/>
      <protection/>
    </xf>
    <xf numFmtId="174" fontId="13" fillId="0" borderId="0" xfId="51" applyNumberFormat="1" applyFont="1" applyAlignment="1">
      <alignment/>
      <protection/>
    </xf>
    <xf numFmtId="0" fontId="1" fillId="0" borderId="37" xfId="51" applyFont="1" applyBorder="1" applyAlignment="1">
      <alignment horizontal="center"/>
      <protection/>
    </xf>
    <xf numFmtId="0" fontId="1" fillId="0" borderId="37" xfId="51" applyFont="1" applyBorder="1" applyAlignment="1">
      <alignment horizontal="center" vertical="center"/>
      <protection/>
    </xf>
    <xf numFmtId="179" fontId="14" fillId="0" borderId="72" xfId="51" applyNumberFormat="1" applyFont="1" applyBorder="1" applyAlignment="1">
      <alignment horizontal="right" vertical="center"/>
      <protection/>
    </xf>
    <xf numFmtId="178" fontId="14" fillId="0" borderId="21" xfId="51" applyNumberFormat="1" applyFont="1" applyBorder="1" applyAlignment="1">
      <alignment vertical="center"/>
      <protection/>
    </xf>
    <xf numFmtId="178" fontId="14" fillId="0" borderId="22" xfId="51" applyNumberFormat="1" applyFont="1" applyBorder="1" applyAlignment="1">
      <alignment vertical="center"/>
      <protection/>
    </xf>
    <xf numFmtId="0" fontId="0" fillId="0" borderId="0" xfId="51" applyFont="1" applyAlignment="1">
      <alignment horizontal="left"/>
      <protection/>
    </xf>
    <xf numFmtId="0" fontId="17" fillId="0" borderId="0" xfId="51" applyFont="1" applyAlignment="1">
      <alignment horizontal="left"/>
      <protection/>
    </xf>
    <xf numFmtId="0" fontId="14" fillId="0" borderId="17" xfId="51" applyFont="1" applyBorder="1" applyAlignment="1">
      <alignment horizontal="centerContinuous" vertical="center"/>
      <protection/>
    </xf>
    <xf numFmtId="178" fontId="14" fillId="0" borderId="0" xfId="51" applyNumberFormat="1" applyFont="1" applyAlignment="1">
      <alignment vertical="center"/>
      <protection/>
    </xf>
    <xf numFmtId="181" fontId="13" fillId="0" borderId="0" xfId="51" applyNumberFormat="1" applyFont="1" applyBorder="1" applyAlignment="1">
      <alignment vertical="center"/>
      <protection/>
    </xf>
    <xf numFmtId="178" fontId="14" fillId="0" borderId="0" xfId="51" applyNumberFormat="1" applyFont="1" applyBorder="1" applyAlignment="1">
      <alignment vertical="center"/>
      <protection/>
    </xf>
    <xf numFmtId="178" fontId="13" fillId="0" borderId="0" xfId="51" applyNumberFormat="1" applyFont="1" applyBorder="1" applyAlignment="1">
      <alignment/>
      <protection/>
    </xf>
    <xf numFmtId="178" fontId="13" fillId="0" borderId="0" xfId="51" applyNumberFormat="1" applyFont="1" applyBorder="1" applyAlignment="1">
      <alignment vertical="center"/>
      <protection/>
    </xf>
    <xf numFmtId="0" fontId="15" fillId="0" borderId="0" xfId="51" applyFont="1" applyAlignment="1">
      <alignment vertical="center"/>
      <protection/>
    </xf>
    <xf numFmtId="0" fontId="10" fillId="0" borderId="17" xfId="51" applyFont="1" applyBorder="1" applyAlignment="1">
      <alignment horizontal="centerContinuous" vertical="center"/>
      <protection/>
    </xf>
    <xf numFmtId="172" fontId="10" fillId="0" borderId="0" xfId="51" applyNumberFormat="1" applyFont="1" applyAlignment="1" quotePrefix="1">
      <alignment vertical="center"/>
      <protection/>
    </xf>
    <xf numFmtId="0" fontId="12" fillId="0" borderId="63" xfId="51" applyFont="1" applyBorder="1" applyAlignment="1">
      <alignment horizontal="centerContinuous" vertical="center"/>
      <protection/>
    </xf>
    <xf numFmtId="0" fontId="13" fillId="0" borderId="73" xfId="51" applyFont="1" applyBorder="1" applyAlignment="1">
      <alignment horizontal="centerContinuous" vertical="center"/>
      <protection/>
    </xf>
    <xf numFmtId="0" fontId="13" fillId="0" borderId="74" xfId="51" applyFont="1" applyBorder="1" applyAlignment="1">
      <alignment horizontal="centerContinuous" vertical="center"/>
      <protection/>
    </xf>
    <xf numFmtId="0" fontId="13" fillId="0" borderId="75" xfId="51" applyFont="1" applyBorder="1" applyAlignment="1">
      <alignment horizontal="centerContinuous" vertical="center"/>
      <protection/>
    </xf>
    <xf numFmtId="0" fontId="13" fillId="0" borderId="76" xfId="51" applyFont="1" applyBorder="1" applyAlignment="1">
      <alignment horizontal="centerContinuous" vertical="center"/>
      <protection/>
    </xf>
    <xf numFmtId="0" fontId="10" fillId="0" borderId="18" xfId="51" applyFont="1" applyBorder="1" applyAlignment="1">
      <alignment horizontal="centerContinuous" vertical="center"/>
      <protection/>
    </xf>
    <xf numFmtId="0" fontId="13" fillId="0" borderId="0" xfId="51" applyFont="1" applyBorder="1" applyAlignment="1">
      <alignment horizontal="center" vertical="center"/>
      <protection/>
    </xf>
    <xf numFmtId="0" fontId="13" fillId="0" borderId="77" xfId="51" applyFont="1" applyBorder="1" applyAlignment="1">
      <alignment horizontal="center" vertical="center"/>
      <protection/>
    </xf>
    <xf numFmtId="0" fontId="13" fillId="0" borderId="78" xfId="51" applyFont="1" applyBorder="1" applyAlignment="1">
      <alignment horizontal="center" vertical="center"/>
      <protection/>
    </xf>
    <xf numFmtId="0" fontId="13" fillId="0" borderId="17" xfId="51" applyFont="1" applyBorder="1" applyAlignment="1">
      <alignment horizontal="center" vertical="center"/>
      <protection/>
    </xf>
    <xf numFmtId="0" fontId="13" fillId="0" borderId="75" xfId="51" applyFont="1" applyBorder="1" applyAlignment="1">
      <alignment horizontal="center" vertical="center"/>
      <protection/>
    </xf>
    <xf numFmtId="0" fontId="15" fillId="0" borderId="53" xfId="51" applyFont="1" applyBorder="1" applyAlignment="1">
      <alignment horizontal="center" vertical="center"/>
      <protection/>
    </xf>
    <xf numFmtId="0" fontId="15" fillId="0" borderId="79" xfId="51" applyFont="1" applyBorder="1" applyAlignment="1">
      <alignment horizontal="center" vertical="center"/>
      <protection/>
    </xf>
    <xf numFmtId="0" fontId="15" fillId="0" borderId="80" xfId="51" applyFont="1" applyBorder="1" applyAlignment="1">
      <alignment horizontal="center" vertical="center"/>
      <protection/>
    </xf>
    <xf numFmtId="0" fontId="0" fillId="0" borderId="39" xfId="51" applyFont="1" applyBorder="1" applyAlignment="1">
      <alignment horizontal="centerContinuous" vertical="center"/>
      <protection/>
    </xf>
    <xf numFmtId="178" fontId="14" fillId="0" borderId="61" xfId="51" applyNumberFormat="1" applyFont="1" applyBorder="1" applyAlignment="1">
      <alignment vertical="center"/>
      <protection/>
    </xf>
    <xf numFmtId="178" fontId="14" fillId="0" borderId="81" xfId="51" applyNumberFormat="1" applyFont="1" applyBorder="1" applyAlignment="1">
      <alignment vertical="center"/>
      <protection/>
    </xf>
    <xf numFmtId="178" fontId="13" fillId="0" borderId="0" xfId="51" applyNumberFormat="1" applyFont="1" applyAlignment="1">
      <alignment horizontal="right"/>
      <protection/>
    </xf>
    <xf numFmtId="178" fontId="13" fillId="0" borderId="0" xfId="51" applyNumberFormat="1" applyFont="1" applyAlignment="1">
      <alignment horizontal="right" vertical="center"/>
      <protection/>
    </xf>
    <xf numFmtId="0" fontId="17" fillId="0" borderId="0" xfId="51" applyFont="1" applyAlignment="1">
      <alignment vertical="center"/>
      <protection/>
    </xf>
    <xf numFmtId="0" fontId="14" fillId="0" borderId="17" xfId="51" applyFont="1" applyBorder="1" applyAlignment="1">
      <alignment horizontal="centerContinuous" vertical="center"/>
      <protection/>
    </xf>
    <xf numFmtId="178" fontId="14" fillId="0" borderId="45" xfId="51" applyNumberFormat="1" applyFont="1" applyBorder="1" applyAlignment="1">
      <alignment vertical="center"/>
      <protection/>
    </xf>
    <xf numFmtId="178" fontId="14" fillId="0" borderId="46" xfId="51" applyNumberFormat="1" applyFont="1" applyBorder="1" applyAlignment="1">
      <alignment vertical="center"/>
      <protection/>
    </xf>
    <xf numFmtId="178" fontId="14" fillId="0" borderId="0" xfId="51" applyNumberFormat="1" applyFont="1" applyAlignment="1">
      <alignment vertical="center"/>
      <protection/>
    </xf>
    <xf numFmtId="0" fontId="16" fillId="0" borderId="0" xfId="51" applyFont="1" applyAlignment="1">
      <alignment vertical="top"/>
      <protection/>
    </xf>
    <xf numFmtId="0" fontId="18" fillId="0" borderId="82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Continuous" vertical="center"/>
      <protection/>
    </xf>
    <xf numFmtId="0" fontId="18" fillId="0" borderId="11" xfId="51" applyFont="1" applyBorder="1" applyAlignment="1">
      <alignment horizontal="centerContinuous" vertical="center"/>
      <protection/>
    </xf>
    <xf numFmtId="0" fontId="18" fillId="0" borderId="13" xfId="51" applyFont="1" applyBorder="1" applyAlignment="1">
      <alignment horizontal="centerContinuous" vertical="center"/>
      <protection/>
    </xf>
    <xf numFmtId="0" fontId="18" fillId="0" borderId="49" xfId="51" applyFont="1" applyBorder="1" applyAlignment="1">
      <alignment horizontal="center" vertical="center"/>
      <protection/>
    </xf>
    <xf numFmtId="0" fontId="18" fillId="0" borderId="63" xfId="51" applyFont="1" applyBorder="1" applyAlignment="1">
      <alignment horizontal="centerContinuous" vertical="center"/>
      <protection/>
    </xf>
    <xf numFmtId="0" fontId="18" fillId="0" borderId="83" xfId="51" applyFont="1" applyBorder="1" applyAlignment="1">
      <alignment horizontal="centerContinuous" vertical="center"/>
      <protection/>
    </xf>
    <xf numFmtId="0" fontId="18" fillId="0" borderId="12" xfId="51" applyFont="1" applyBorder="1" applyAlignment="1">
      <alignment horizontal="centerContinuous" vertical="center"/>
      <protection/>
    </xf>
    <xf numFmtId="0" fontId="19" fillId="0" borderId="83" xfId="51" applyFont="1" applyBorder="1" applyAlignment="1">
      <alignment horizontal="centerContinuous" vertical="center"/>
      <protection/>
    </xf>
    <xf numFmtId="0" fontId="18" fillId="0" borderId="0" xfId="51" applyFont="1" applyAlignment="1">
      <alignment vertical="center"/>
      <protection/>
    </xf>
    <xf numFmtId="0" fontId="18" fillId="0" borderId="0" xfId="51" applyFont="1" applyAlignment="1">
      <alignment horizontal="center" vertical="center"/>
      <protection/>
    </xf>
    <xf numFmtId="0" fontId="13" fillId="0" borderId="84" xfId="51" applyFont="1" applyBorder="1" applyAlignment="1">
      <alignment horizontal="center" vertical="center"/>
      <protection/>
    </xf>
    <xf numFmtId="0" fontId="1" fillId="0" borderId="39" xfId="51" applyFont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" fillId="0" borderId="39" xfId="51" applyFont="1" applyBorder="1" applyAlignment="1">
      <alignment horizontal="center"/>
      <protection/>
    </xf>
    <xf numFmtId="0" fontId="13" fillId="0" borderId="73" xfId="51" applyFont="1" applyBorder="1" applyAlignment="1">
      <alignment horizontal="center" vertical="center"/>
      <protection/>
    </xf>
    <xf numFmtId="0" fontId="14" fillId="0" borderId="40" xfId="51" applyFont="1" applyBorder="1" applyAlignment="1">
      <alignment horizontal="centerContinuous" vertical="center"/>
      <protection/>
    </xf>
    <xf numFmtId="0" fontId="14" fillId="0" borderId="66" xfId="51" applyFont="1" applyBorder="1" applyAlignment="1">
      <alignment horizontal="center" vertical="center"/>
      <protection/>
    </xf>
    <xf numFmtId="0" fontId="14" fillId="0" borderId="74" xfId="51" applyFont="1" applyBorder="1" applyAlignment="1">
      <alignment horizontal="center" vertical="center"/>
      <protection/>
    </xf>
    <xf numFmtId="0" fontId="13" fillId="0" borderId="0" xfId="51" applyFont="1" applyAlignment="1">
      <alignment horizontal="centerContinuous" vertical="center"/>
      <protection/>
    </xf>
    <xf numFmtId="0" fontId="1" fillId="0" borderId="84" xfId="51" applyFont="1" applyBorder="1" applyAlignment="1">
      <alignment horizontal="center" vertical="center"/>
      <protection/>
    </xf>
    <xf numFmtId="0" fontId="1" fillId="0" borderId="38" xfId="51" applyFont="1" applyBorder="1" applyAlignment="1">
      <alignment horizontal="center" vertical="center"/>
      <protection/>
    </xf>
    <xf numFmtId="0" fontId="13" fillId="0" borderId="17" xfId="51" applyFont="1" applyBorder="1" applyAlignment="1">
      <alignment horizontal="centerContinuous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13" fillId="0" borderId="38" xfId="51" applyFont="1" applyBorder="1" applyAlignment="1" quotePrefix="1">
      <alignment horizontal="center" vertical="center"/>
      <protection/>
    </xf>
    <xf numFmtId="0" fontId="10" fillId="0" borderId="38" xfId="51" applyBorder="1">
      <alignment/>
      <protection/>
    </xf>
    <xf numFmtId="0" fontId="10" fillId="0" borderId="78" xfId="51" applyBorder="1">
      <alignment/>
      <protection/>
    </xf>
    <xf numFmtId="49" fontId="20" fillId="0" borderId="84" xfId="51" applyNumberFormat="1" applyFont="1" applyBorder="1" applyAlignment="1">
      <alignment horizontal="center" vertical="center"/>
      <protection/>
    </xf>
    <xf numFmtId="49" fontId="21" fillId="0" borderId="18" xfId="51" applyNumberFormat="1" applyFont="1" applyBorder="1" applyAlignment="1">
      <alignment horizontal="center" vertical="center"/>
      <protection/>
    </xf>
    <xf numFmtId="49" fontId="21" fillId="0" borderId="40" xfId="51" applyNumberFormat="1" applyFont="1" applyBorder="1" applyAlignment="1">
      <alignment horizontal="center" vertical="center"/>
      <protection/>
    </xf>
    <xf numFmtId="49" fontId="21" fillId="0" borderId="18" xfId="51" applyNumberFormat="1" applyFont="1" applyFill="1" applyBorder="1" applyAlignment="1">
      <alignment horizontal="center" vertical="center"/>
      <protection/>
    </xf>
    <xf numFmtId="49" fontId="20" fillId="0" borderId="38" xfId="51" applyNumberFormat="1" applyFont="1" applyBorder="1" applyAlignment="1">
      <alignment horizontal="center" vertical="center"/>
      <protection/>
    </xf>
    <xf numFmtId="49" fontId="21" fillId="0" borderId="78" xfId="51" applyNumberFormat="1" applyFont="1" applyBorder="1" applyAlignment="1">
      <alignment horizontal="center" vertical="center"/>
      <protection/>
    </xf>
    <xf numFmtId="49" fontId="20" fillId="0" borderId="0" xfId="51" applyNumberFormat="1" applyFont="1" applyAlignment="1">
      <alignment vertical="center"/>
      <protection/>
    </xf>
    <xf numFmtId="49" fontId="20" fillId="0" borderId="0" xfId="51" applyNumberFormat="1" applyFont="1" applyAlignment="1">
      <alignment horizontal="center" vertical="center"/>
      <protection/>
    </xf>
    <xf numFmtId="0" fontId="15" fillId="0" borderId="85" xfId="51" applyFont="1" applyBorder="1" applyAlignment="1">
      <alignment horizontal="center" vertical="center"/>
      <protection/>
    </xf>
    <xf numFmtId="0" fontId="15" fillId="0" borderId="42" xfId="51" applyFont="1" applyFill="1" applyBorder="1" applyAlignment="1">
      <alignment horizontal="center" vertical="center"/>
      <protection/>
    </xf>
    <xf numFmtId="0" fontId="15" fillId="0" borderId="86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0" fillId="0" borderId="78" xfId="51" applyFont="1" applyBorder="1" applyAlignment="1">
      <alignment horizontal="centerContinuous" vertical="center"/>
      <protection/>
    </xf>
    <xf numFmtId="179" fontId="14" fillId="0" borderId="87" xfId="51" applyNumberFormat="1" applyFont="1" applyBorder="1" applyAlignment="1">
      <alignment horizontal="center" vertical="center" wrapText="1"/>
      <protection/>
    </xf>
    <xf numFmtId="186" fontId="14" fillId="0" borderId="45" xfId="51" applyNumberFormat="1" applyFont="1" applyBorder="1" applyAlignment="1">
      <alignment vertical="center"/>
      <protection/>
    </xf>
    <xf numFmtId="186" fontId="14" fillId="0" borderId="46" xfId="51" applyNumberFormat="1" applyFont="1" applyBorder="1" applyAlignment="1">
      <alignment vertical="center"/>
      <protection/>
    </xf>
    <xf numFmtId="186" fontId="14" fillId="0" borderId="0" xfId="51" applyNumberFormat="1" applyFont="1" applyAlignment="1">
      <alignment vertical="center"/>
      <protection/>
    </xf>
    <xf numFmtId="49" fontId="13" fillId="0" borderId="0" xfId="51" applyNumberFormat="1" applyFont="1" applyAlignment="1">
      <alignment horizontal="right" wrapText="1" indent="3"/>
      <protection/>
    </xf>
    <xf numFmtId="186" fontId="13" fillId="0" borderId="0" xfId="51" applyNumberFormat="1" applyFont="1" applyAlignment="1">
      <alignment/>
      <protection/>
    </xf>
    <xf numFmtId="49" fontId="13" fillId="0" borderId="0" xfId="51" applyNumberFormat="1" applyFont="1" applyAlignment="1">
      <alignment horizontal="right" indent="3"/>
      <protection/>
    </xf>
    <xf numFmtId="186" fontId="13" fillId="0" borderId="0" xfId="51" applyNumberFormat="1" applyFont="1" applyAlignment="1">
      <alignment vertical="center"/>
      <protection/>
    </xf>
    <xf numFmtId="186" fontId="13" fillId="0" borderId="0" xfId="51" applyNumberFormat="1" applyFont="1" applyAlignment="1">
      <alignment horizontal="right" vertical="center"/>
      <protection/>
    </xf>
    <xf numFmtId="2" fontId="0" fillId="0" borderId="0" xfId="51" applyNumberFormat="1" applyFont="1" applyAlignment="1">
      <alignment vertical="center"/>
      <protection/>
    </xf>
    <xf numFmtId="0" fontId="17" fillId="0" borderId="0" xfId="51" applyFont="1" applyAlignment="1">
      <alignment horizontal="left" wrapText="1"/>
      <protection/>
    </xf>
    <xf numFmtId="0" fontId="10" fillId="0" borderId="0" xfId="51" applyAlignment="1">
      <alignment/>
      <protection/>
    </xf>
    <xf numFmtId="0" fontId="15" fillId="0" borderId="0" xfId="51" applyFont="1" applyAlignment="1">
      <alignment vertical="center"/>
      <protection/>
    </xf>
    <xf numFmtId="172" fontId="0" fillId="33" borderId="51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177" fontId="0" fillId="33" borderId="38" xfId="0" applyNumberFormat="1" applyFont="1" applyFill="1" applyBorder="1" applyAlignment="1">
      <alignment vertical="center"/>
    </xf>
    <xf numFmtId="177" fontId="0" fillId="33" borderId="88" xfId="0" applyNumberFormat="1" applyFont="1" applyFill="1" applyBorder="1" applyAlignment="1">
      <alignment vertical="center"/>
    </xf>
    <xf numFmtId="177" fontId="0" fillId="33" borderId="39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177" fontId="0" fillId="33" borderId="38" xfId="0" applyNumberFormat="1" applyFont="1" applyFill="1" applyBorder="1" applyAlignment="1" quotePrefix="1">
      <alignment horizontal="right" vertical="center"/>
    </xf>
    <xf numFmtId="172" fontId="0" fillId="33" borderId="16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177" fontId="0" fillId="33" borderId="29" xfId="0" applyNumberFormat="1" applyFont="1" applyFill="1" applyBorder="1" applyAlignment="1">
      <alignment vertical="center"/>
    </xf>
    <xf numFmtId="177" fontId="0" fillId="33" borderId="40" xfId="0" applyNumberFormat="1" applyFont="1" applyFill="1" applyBorder="1" applyAlignment="1">
      <alignment vertical="center"/>
    </xf>
    <xf numFmtId="172" fontId="0" fillId="33" borderId="51" xfId="0" applyNumberFormat="1" applyFont="1" applyFill="1" applyBorder="1" applyAlignment="1">
      <alignment vertical="center"/>
    </xf>
    <xf numFmtId="177" fontId="0" fillId="33" borderId="89" xfId="0" applyNumberFormat="1" applyFont="1" applyFill="1" applyBorder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190500</xdr:colOff>
      <xdr:row>3</xdr:row>
      <xdr:rowOff>0</xdr:rowOff>
    </xdr:to>
    <xdr:pic>
      <xdr:nvPicPr>
        <xdr:cNvPr id="1" name="Picture 3" descr="logo_svlfg_2013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2</xdr:row>
      <xdr:rowOff>57150</xdr:rowOff>
    </xdr:from>
    <xdr:to>
      <xdr:col>9</xdr:col>
      <xdr:colOff>1123950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696325" y="885825"/>
          <a:ext cx="108585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Landwirte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9525</xdr:colOff>
      <xdr:row>1</xdr:row>
      <xdr:rowOff>0</xdr:rowOff>
    </xdr:from>
    <xdr:to>
      <xdr:col>48</xdr:col>
      <xdr:colOff>790575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47405925" y="447675"/>
          <a:ext cx="26860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812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25"/>
  <sheetViews>
    <sheetView tabSelected="1" view="pageBreakPreview" zoomScale="75" zoomScaleNormal="65" zoomScaleSheetLayoutView="75" zoomScalePageLayoutView="0" workbookViewId="0" topLeftCell="A1">
      <selection activeCell="A4" sqref="A4"/>
    </sheetView>
  </sheetViews>
  <sheetFormatPr defaultColWidth="11.5546875" defaultRowHeight="15"/>
  <cols>
    <col min="1" max="1" width="14.88671875" style="17" customWidth="1"/>
    <col min="2" max="2" width="3.5546875" style="17" customWidth="1"/>
    <col min="3" max="3" width="25.77734375" style="17" customWidth="1"/>
    <col min="4" max="8" width="19.77734375" style="17" customWidth="1"/>
    <col min="9" max="16384" width="11.5546875" style="17" customWidth="1"/>
  </cols>
  <sheetData>
    <row r="1" spans="2:8" s="1" customFormat="1" ht="40.5" customHeight="1">
      <c r="B1" s="2"/>
      <c r="C1" s="2"/>
      <c r="D1" s="2" t="s">
        <v>22</v>
      </c>
      <c r="E1" s="3"/>
      <c r="F1" s="3"/>
      <c r="G1" s="3"/>
      <c r="H1" s="3"/>
    </row>
    <row r="2" spans="2:8" s="1" customFormat="1" ht="37.5" customHeight="1">
      <c r="B2" s="4"/>
      <c r="C2" s="4"/>
      <c r="D2" s="4" t="s">
        <v>0</v>
      </c>
      <c r="E2" s="3"/>
      <c r="F2" s="3"/>
      <c r="G2" s="3"/>
      <c r="H2" s="3"/>
    </row>
    <row r="3" spans="2:8" s="1" customFormat="1" ht="37.5" customHeight="1">
      <c r="B3" s="3"/>
      <c r="C3" s="3"/>
      <c r="D3" s="3" t="s">
        <v>1</v>
      </c>
      <c r="E3" s="3"/>
      <c r="F3" s="3"/>
      <c r="G3" s="3"/>
      <c r="H3" s="3"/>
    </row>
    <row r="4" spans="2:8" s="1" customFormat="1" ht="48" customHeight="1">
      <c r="B4" s="3"/>
      <c r="C4" s="3"/>
      <c r="D4" s="31" t="s">
        <v>27</v>
      </c>
      <c r="E4" s="3"/>
      <c r="F4" s="3"/>
      <c r="G4" s="3"/>
      <c r="H4" s="3"/>
    </row>
    <row r="5" spans="1:9" s="5" customFormat="1" ht="33" customHeight="1" thickBot="1">
      <c r="A5" s="5" t="s">
        <v>2</v>
      </c>
      <c r="I5" s="1"/>
    </row>
    <row r="6" spans="1:9" s="11" customFormat="1" ht="30.75" customHeight="1" thickTop="1">
      <c r="A6" s="6" t="s">
        <v>3</v>
      </c>
      <c r="B6" s="7"/>
      <c r="C6" s="25"/>
      <c r="D6" s="8" t="s">
        <v>23</v>
      </c>
      <c r="E6" s="8" t="s">
        <v>24</v>
      </c>
      <c r="F6" s="8" t="s">
        <v>25</v>
      </c>
      <c r="G6" s="32" t="s">
        <v>26</v>
      </c>
      <c r="H6" s="9" t="s">
        <v>28</v>
      </c>
      <c r="I6" s="1"/>
    </row>
    <row r="7" spans="1:9" s="262" customFormat="1" ht="24" customHeight="1">
      <c r="A7" s="256" t="s">
        <v>16</v>
      </c>
      <c r="B7" s="257"/>
      <c r="C7" s="258"/>
      <c r="D7" s="259">
        <v>178522</v>
      </c>
      <c r="E7" s="259">
        <v>176906</v>
      </c>
      <c r="F7" s="259">
        <v>175516</v>
      </c>
      <c r="G7" s="260">
        <v>174099</v>
      </c>
      <c r="H7" s="261">
        <v>171937</v>
      </c>
      <c r="I7" s="1"/>
    </row>
    <row r="8" spans="1:9" s="262" customFormat="1" ht="24" customHeight="1">
      <c r="A8" s="256" t="s">
        <v>17</v>
      </c>
      <c r="B8" s="257"/>
      <c r="C8" s="258"/>
      <c r="D8" s="263">
        <v>106708</v>
      </c>
      <c r="E8" s="263">
        <v>109928</v>
      </c>
      <c r="F8" s="263">
        <v>109923</v>
      </c>
      <c r="G8" s="260">
        <v>110065</v>
      </c>
      <c r="H8" s="261">
        <v>109556</v>
      </c>
      <c r="I8" s="1"/>
    </row>
    <row r="9" spans="1:9" s="262" customFormat="1" ht="24" customHeight="1">
      <c r="A9" s="264" t="s">
        <v>14</v>
      </c>
      <c r="B9" s="265"/>
      <c r="C9" s="266"/>
      <c r="D9" s="267">
        <v>242534</v>
      </c>
      <c r="E9" s="267">
        <v>244130</v>
      </c>
      <c r="F9" s="267">
        <v>244634</v>
      </c>
      <c r="G9" s="268">
        <v>243568</v>
      </c>
      <c r="H9" s="269">
        <v>244819</v>
      </c>
      <c r="I9" s="1"/>
    </row>
    <row r="10" spans="1:8" s="262" customFormat="1" ht="24" customHeight="1">
      <c r="A10" s="264" t="s">
        <v>18</v>
      </c>
      <c r="B10" s="265"/>
      <c r="C10" s="266"/>
      <c r="D10" s="267">
        <v>15930</v>
      </c>
      <c r="E10" s="267">
        <v>15532</v>
      </c>
      <c r="F10" s="267">
        <v>14965</v>
      </c>
      <c r="G10" s="268">
        <v>14446</v>
      </c>
      <c r="H10" s="269">
        <v>14026</v>
      </c>
    </row>
    <row r="11" spans="1:8" s="262" customFormat="1" ht="24" customHeight="1">
      <c r="A11" s="270" t="s">
        <v>4</v>
      </c>
      <c r="B11" s="257" t="s">
        <v>5</v>
      </c>
      <c r="C11" s="258"/>
      <c r="D11" s="259">
        <v>392407</v>
      </c>
      <c r="E11" s="259">
        <v>393196</v>
      </c>
      <c r="F11" s="259">
        <v>394549</v>
      </c>
      <c r="G11" s="260">
        <v>392888</v>
      </c>
      <c r="H11" s="261">
        <v>390668</v>
      </c>
    </row>
    <row r="12" spans="1:8" s="262" customFormat="1" ht="24" customHeight="1">
      <c r="A12" s="270"/>
      <c r="B12" s="257" t="s">
        <v>15</v>
      </c>
      <c r="C12" s="258"/>
      <c r="D12" s="259">
        <v>20011</v>
      </c>
      <c r="E12" s="259">
        <v>16661</v>
      </c>
      <c r="F12" s="259">
        <v>14472</v>
      </c>
      <c r="G12" s="260">
        <v>13124</v>
      </c>
      <c r="H12" s="261">
        <v>12677</v>
      </c>
    </row>
    <row r="13" spans="1:8" s="262" customFormat="1" ht="24" customHeight="1">
      <c r="A13" s="264"/>
      <c r="B13" s="265" t="s">
        <v>6</v>
      </c>
      <c r="C13" s="266"/>
      <c r="D13" s="267">
        <v>163435</v>
      </c>
      <c r="E13" s="267">
        <v>162451</v>
      </c>
      <c r="F13" s="267">
        <v>162072</v>
      </c>
      <c r="G13" s="268">
        <v>161272</v>
      </c>
      <c r="H13" s="269">
        <v>159796</v>
      </c>
    </row>
    <row r="14" spans="1:8" s="262" customFormat="1" ht="24" customHeight="1">
      <c r="A14" s="270" t="s">
        <v>7</v>
      </c>
      <c r="B14" s="257" t="s">
        <v>5</v>
      </c>
      <c r="C14" s="258"/>
      <c r="D14" s="259">
        <v>3988</v>
      </c>
      <c r="E14" s="259">
        <v>3332</v>
      </c>
      <c r="F14" s="259">
        <v>3086</v>
      </c>
      <c r="G14" s="260">
        <v>3011</v>
      </c>
      <c r="H14" s="261">
        <v>4374</v>
      </c>
    </row>
    <row r="15" spans="1:8" s="262" customFormat="1" ht="24" customHeight="1">
      <c r="A15" s="270"/>
      <c r="B15" s="257" t="s">
        <v>15</v>
      </c>
      <c r="C15" s="258"/>
      <c r="D15" s="259">
        <v>484</v>
      </c>
      <c r="E15" s="259">
        <v>381</v>
      </c>
      <c r="F15" s="259">
        <v>454</v>
      </c>
      <c r="G15" s="260">
        <v>457</v>
      </c>
      <c r="H15" s="261">
        <v>497</v>
      </c>
    </row>
    <row r="16" spans="1:8" s="262" customFormat="1" ht="24" customHeight="1">
      <c r="A16" s="270"/>
      <c r="B16" s="257" t="s">
        <v>6</v>
      </c>
      <c r="C16" s="258"/>
      <c r="D16" s="259">
        <v>3538</v>
      </c>
      <c r="E16" s="259">
        <v>2855</v>
      </c>
      <c r="F16" s="259">
        <v>2506</v>
      </c>
      <c r="G16" s="260">
        <v>2415</v>
      </c>
      <c r="H16" s="261">
        <v>3282</v>
      </c>
    </row>
    <row r="17" spans="1:8" s="262" customFormat="1" ht="24" customHeight="1">
      <c r="A17" s="270"/>
      <c r="B17" s="257" t="s">
        <v>20</v>
      </c>
      <c r="C17" s="258"/>
      <c r="D17" s="259">
        <v>1541</v>
      </c>
      <c r="E17" s="259">
        <v>621</v>
      </c>
      <c r="F17" s="259">
        <v>794</v>
      </c>
      <c r="G17" s="260">
        <v>1085</v>
      </c>
      <c r="H17" s="261">
        <v>914</v>
      </c>
    </row>
    <row r="18" spans="1:8" s="262" customFormat="1" ht="24" customHeight="1">
      <c r="A18" s="270"/>
      <c r="B18" s="257" t="s">
        <v>8</v>
      </c>
      <c r="C18" s="258"/>
      <c r="D18" s="263">
        <v>1271</v>
      </c>
      <c r="E18" s="263">
        <v>643</v>
      </c>
      <c r="F18" s="263">
        <v>546</v>
      </c>
      <c r="G18" s="260">
        <v>858</v>
      </c>
      <c r="H18" s="261">
        <v>758</v>
      </c>
    </row>
    <row r="19" spans="1:8" s="262" customFormat="1" ht="24" customHeight="1">
      <c r="A19" s="270"/>
      <c r="B19" s="257" t="s">
        <v>13</v>
      </c>
      <c r="C19" s="258"/>
      <c r="D19" s="263">
        <v>4656</v>
      </c>
      <c r="E19" s="263">
        <v>3631</v>
      </c>
      <c r="F19" s="263">
        <v>4053</v>
      </c>
      <c r="G19" s="260">
        <v>3728</v>
      </c>
      <c r="H19" s="261">
        <v>4403</v>
      </c>
    </row>
    <row r="20" spans="1:8" s="262" customFormat="1" ht="10.5" customHeight="1" thickBot="1">
      <c r="A20" s="270" t="s">
        <v>9</v>
      </c>
      <c r="B20" s="29"/>
      <c r="C20" s="30"/>
      <c r="D20" s="259"/>
      <c r="E20" s="259"/>
      <c r="F20" s="259"/>
      <c r="G20" s="260"/>
      <c r="H20" s="271"/>
    </row>
    <row r="21" spans="1:8" s="10" customFormat="1" ht="32.25" customHeight="1">
      <c r="A21" s="12" t="s">
        <v>10</v>
      </c>
      <c r="B21" s="13"/>
      <c r="C21" s="26"/>
      <c r="D21" s="36" t="str">
        <f>IF(LEFT(D6,2)="I ",D6,"I - "&amp;D6)</f>
        <v>I / 2020</v>
      </c>
      <c r="E21" s="37" t="str">
        <f>IF(LEFT(E6,2)="I ",E6,"I - "&amp;E6)</f>
        <v>I - II / 2020</v>
      </c>
      <c r="F21" s="37" t="str">
        <f>IF(LEFT(F6,2)="I ",F6,"I - "&amp;F6)</f>
        <v>I - III / 2020</v>
      </c>
      <c r="G21" s="38" t="str">
        <f>IF(LEFT(G6,2)="I ",G6,"I - "&amp;G6)</f>
        <v>I - IV / 2020</v>
      </c>
      <c r="H21" s="39" t="str">
        <f>IF(LEFT(H6,2)="I ",H6,"I - "&amp;H6)</f>
        <v>I / 2021</v>
      </c>
    </row>
    <row r="22" spans="1:8" ht="35.25" customHeight="1">
      <c r="A22" s="14" t="s">
        <v>11</v>
      </c>
      <c r="B22" s="15"/>
      <c r="C22" s="27" t="s">
        <v>19</v>
      </c>
      <c r="D22" s="16">
        <v>636.29923451</v>
      </c>
      <c r="E22" s="16">
        <v>1344.63961034</v>
      </c>
      <c r="F22" s="16">
        <v>2067.86844784</v>
      </c>
      <c r="G22" s="33">
        <v>2874.40734233</v>
      </c>
      <c r="H22" s="35">
        <v>627.82773802</v>
      </c>
    </row>
    <row r="23" spans="1:8" ht="35.25" customHeight="1" thickBot="1">
      <c r="A23" s="18" t="s">
        <v>12</v>
      </c>
      <c r="B23" s="19"/>
      <c r="C23" s="28" t="s">
        <v>19</v>
      </c>
      <c r="D23" s="20">
        <v>608.9807464900001</v>
      </c>
      <c r="E23" s="20">
        <v>1314.88570165</v>
      </c>
      <c r="F23" s="20">
        <v>2038.5387514400004</v>
      </c>
      <c r="G23" s="34">
        <v>2761.0183986700004</v>
      </c>
      <c r="H23" s="21">
        <v>600.3750315799999</v>
      </c>
    </row>
    <row r="24" s="24" customFormat="1" ht="20.25" customHeight="1" thickTop="1"/>
    <row r="25" spans="1:8" s="24" customFormat="1" ht="30.75" customHeight="1">
      <c r="A25" s="22" t="s">
        <v>21</v>
      </c>
      <c r="B25" s="23"/>
      <c r="C25" s="23"/>
      <c r="D25" s="23"/>
      <c r="E25" s="23"/>
      <c r="F25" s="23"/>
      <c r="G25" s="23"/>
      <c r="H25" s="23"/>
    </row>
  </sheetData>
  <sheetProtection/>
  <printOptions horizontalCentered="1"/>
  <pageMargins left="0.7874015748031497" right="0.7874015748031497" top="0.3937007874015748" bottom="0.3937007874015748" header="0.3937007874015748" footer="0"/>
  <pageSetup fitToHeight="1" fitToWidth="1" horizontalDpi="300" verticalDpi="300" orientation="landscape" paperSize="9" scale="76" r:id="rId2"/>
  <headerFooter alignWithMargins="0">
    <oddFooter>&amp;L&amp;14Tab.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7"/>
  <sheetViews>
    <sheetView tabSelected="1" view="pageBreakPreview" zoomScale="80" zoomScaleNormal="75" zoomScaleSheetLayoutView="80" zoomScalePageLayoutView="0" workbookViewId="0" topLeftCell="A1">
      <selection activeCell="A4" sqref="A4"/>
    </sheetView>
  </sheetViews>
  <sheetFormatPr defaultColWidth="14.21484375" defaultRowHeight="15"/>
  <cols>
    <col min="1" max="1" width="23.10546875" style="71" customWidth="1"/>
    <col min="2" max="11" width="11.77734375" style="71" customWidth="1"/>
    <col min="12" max="12" width="22.99609375" style="71" customWidth="1"/>
    <col min="13" max="21" width="12.99609375" style="71" customWidth="1"/>
    <col min="22" max="22" width="22.99609375" style="71" customWidth="1"/>
    <col min="23" max="29" width="16.88671875" style="71" customWidth="1"/>
    <col min="30" max="30" width="22.99609375" style="71" customWidth="1"/>
    <col min="31" max="39" width="12.10546875" style="71" customWidth="1"/>
    <col min="40" max="40" width="12.6640625" style="71" customWidth="1"/>
    <col min="41" max="16384" width="14.21484375" style="71" customWidth="1"/>
  </cols>
  <sheetData>
    <row r="1" spans="1:30" s="123" customFormat="1" ht="39" customHeight="1" thickBot="1">
      <c r="A1" s="123" t="s">
        <v>29</v>
      </c>
      <c r="L1" s="123" t="s">
        <v>29</v>
      </c>
      <c r="V1" s="123" t="s">
        <v>29</v>
      </c>
      <c r="AD1" s="123" t="s">
        <v>29</v>
      </c>
    </row>
    <row r="2" spans="1:40" s="45" customFormat="1" ht="32.25" customHeight="1" thickTop="1">
      <c r="A2" s="41"/>
      <c r="B2" s="43" t="s">
        <v>202</v>
      </c>
      <c r="C2" s="43"/>
      <c r="D2" s="43"/>
      <c r="E2" s="43"/>
      <c r="F2" s="43"/>
      <c r="G2" s="43"/>
      <c r="H2" s="43"/>
      <c r="I2" s="43"/>
      <c r="J2" s="43"/>
      <c r="K2" s="82"/>
      <c r="L2" s="41"/>
      <c r="M2" s="43" t="s">
        <v>202</v>
      </c>
      <c r="N2" s="43"/>
      <c r="O2" s="43"/>
      <c r="P2" s="43"/>
      <c r="Q2" s="43"/>
      <c r="R2" s="43"/>
      <c r="S2" s="43"/>
      <c r="T2" s="43"/>
      <c r="U2" s="82"/>
      <c r="V2" s="41"/>
      <c r="W2" s="43" t="s">
        <v>202</v>
      </c>
      <c r="X2" s="43"/>
      <c r="Y2" s="43"/>
      <c r="Z2" s="43"/>
      <c r="AA2" s="43"/>
      <c r="AB2" s="43"/>
      <c r="AC2" s="82"/>
      <c r="AD2" s="41"/>
      <c r="AE2" s="43" t="s">
        <v>202</v>
      </c>
      <c r="AF2" s="43"/>
      <c r="AG2" s="43"/>
      <c r="AH2" s="43"/>
      <c r="AI2" s="43"/>
      <c r="AJ2" s="43"/>
      <c r="AK2" s="43"/>
      <c r="AL2" s="43"/>
      <c r="AM2" s="43"/>
      <c r="AN2" s="82"/>
    </row>
    <row r="3" spans="1:40" s="52" customFormat="1" ht="21" customHeight="1">
      <c r="A3" s="162"/>
      <c r="B3" s="169" t="s">
        <v>203</v>
      </c>
      <c r="C3" s="47"/>
      <c r="D3" s="47"/>
      <c r="E3" s="47"/>
      <c r="F3" s="47"/>
      <c r="G3" s="47"/>
      <c r="H3" s="47"/>
      <c r="I3" s="47"/>
      <c r="J3" s="47"/>
      <c r="K3" s="140"/>
      <c r="L3" s="162"/>
      <c r="M3" s="169" t="s">
        <v>204</v>
      </c>
      <c r="N3" s="47"/>
      <c r="O3" s="47"/>
      <c r="P3" s="47"/>
      <c r="Q3" s="47"/>
      <c r="R3" s="47"/>
      <c r="S3" s="47"/>
      <c r="T3" s="47"/>
      <c r="U3" s="140"/>
      <c r="V3" s="162"/>
      <c r="W3" s="169" t="s">
        <v>205</v>
      </c>
      <c r="X3" s="47"/>
      <c r="Y3" s="47"/>
      <c r="Z3" s="47"/>
      <c r="AA3" s="47"/>
      <c r="AB3" s="47"/>
      <c r="AC3" s="140"/>
      <c r="AD3" s="162"/>
      <c r="AE3" s="169" t="s">
        <v>206</v>
      </c>
      <c r="AF3" s="47"/>
      <c r="AG3" s="47"/>
      <c r="AH3" s="47"/>
      <c r="AI3" s="47"/>
      <c r="AJ3" s="47"/>
      <c r="AK3" s="47"/>
      <c r="AL3" s="47"/>
      <c r="AM3" s="47"/>
      <c r="AN3" s="140"/>
    </row>
    <row r="4" spans="1:40" s="52" customFormat="1" ht="18" customHeight="1">
      <c r="A4" s="163"/>
      <c r="B4" s="49" t="s">
        <v>187</v>
      </c>
      <c r="C4" s="49"/>
      <c r="D4" s="54"/>
      <c r="E4" s="47" t="s">
        <v>188</v>
      </c>
      <c r="F4" s="47"/>
      <c r="G4" s="47"/>
      <c r="H4" s="47"/>
      <c r="I4" s="47"/>
      <c r="J4" s="48"/>
      <c r="K4" s="51" t="s">
        <v>187</v>
      </c>
      <c r="L4" s="163"/>
      <c r="M4" s="49" t="s">
        <v>187</v>
      </c>
      <c r="N4" s="49"/>
      <c r="O4" s="54"/>
      <c r="P4" s="47" t="s">
        <v>188</v>
      </c>
      <c r="Q4" s="47"/>
      <c r="R4" s="47"/>
      <c r="S4" s="47"/>
      <c r="T4" s="48"/>
      <c r="U4" s="51" t="s">
        <v>187</v>
      </c>
      <c r="V4" s="163"/>
      <c r="W4" s="49" t="s">
        <v>187</v>
      </c>
      <c r="X4" s="49"/>
      <c r="Y4" s="54"/>
      <c r="Z4" s="47" t="s">
        <v>188</v>
      </c>
      <c r="AA4" s="47"/>
      <c r="AB4" s="48"/>
      <c r="AC4" s="51" t="s">
        <v>187</v>
      </c>
      <c r="AD4" s="163"/>
      <c r="AE4" s="49" t="s">
        <v>187</v>
      </c>
      <c r="AF4" s="49"/>
      <c r="AG4" s="54"/>
      <c r="AH4" s="47" t="s">
        <v>188</v>
      </c>
      <c r="AI4" s="47"/>
      <c r="AJ4" s="47"/>
      <c r="AK4" s="47"/>
      <c r="AL4" s="47"/>
      <c r="AM4" s="48"/>
      <c r="AN4" s="51" t="s">
        <v>187</v>
      </c>
    </row>
    <row r="5" spans="1:40" s="52" customFormat="1" ht="14.25" customHeight="1">
      <c r="A5" s="163" t="s">
        <v>35</v>
      </c>
      <c r="B5" s="54" t="s">
        <v>189</v>
      </c>
      <c r="C5" s="54" t="s">
        <v>190</v>
      </c>
      <c r="D5" s="57" t="s">
        <v>44</v>
      </c>
      <c r="E5" s="54"/>
      <c r="F5" s="176" t="str">
        <f>"davon (Sp. "&amp;E10&amp;" ):"</f>
        <v>davon (Sp. 115 ):</v>
      </c>
      <c r="G5" s="47"/>
      <c r="H5" s="48"/>
      <c r="I5" s="54"/>
      <c r="J5" s="54"/>
      <c r="K5" s="58" t="s">
        <v>191</v>
      </c>
      <c r="L5" s="163" t="s">
        <v>35</v>
      </c>
      <c r="M5" s="54" t="s">
        <v>189</v>
      </c>
      <c r="N5" s="54" t="s">
        <v>190</v>
      </c>
      <c r="O5" s="57" t="s">
        <v>44</v>
      </c>
      <c r="P5" s="54"/>
      <c r="Q5" s="176" t="str">
        <f>"davon (Sp. "&amp;P10&amp;" ):"</f>
        <v>davon (Sp. 125 ):</v>
      </c>
      <c r="R5" s="48"/>
      <c r="S5" s="54"/>
      <c r="T5" s="54"/>
      <c r="U5" s="58" t="s">
        <v>191</v>
      </c>
      <c r="V5" s="163" t="s">
        <v>35</v>
      </c>
      <c r="W5" s="54" t="s">
        <v>189</v>
      </c>
      <c r="X5" s="54" t="s">
        <v>190</v>
      </c>
      <c r="Y5" s="57" t="s">
        <v>44</v>
      </c>
      <c r="Z5" s="54"/>
      <c r="AA5" s="54"/>
      <c r="AB5" s="54"/>
      <c r="AC5" s="58" t="s">
        <v>191</v>
      </c>
      <c r="AD5" s="163" t="s">
        <v>35</v>
      </c>
      <c r="AE5" s="54" t="s">
        <v>189</v>
      </c>
      <c r="AF5" s="54" t="s">
        <v>190</v>
      </c>
      <c r="AG5" s="57" t="s">
        <v>44</v>
      </c>
      <c r="AH5" s="54"/>
      <c r="AI5" s="176" t="str">
        <f>"davon (Sp. "&amp;AH10&amp;" ):"</f>
        <v>davon (Sp. 141 ):</v>
      </c>
      <c r="AJ5" s="47"/>
      <c r="AK5" s="48"/>
      <c r="AL5" s="54"/>
      <c r="AM5" s="54"/>
      <c r="AN5" s="58" t="s">
        <v>191</v>
      </c>
    </row>
    <row r="6" spans="1:40" s="52" customFormat="1" ht="15" customHeight="1">
      <c r="A6" s="146" t="s">
        <v>41</v>
      </c>
      <c r="B6" s="54" t="s">
        <v>192</v>
      </c>
      <c r="C6" s="54" t="s">
        <v>193</v>
      </c>
      <c r="D6" s="60" t="str">
        <f>"(Sp. "&amp;B10&amp;" u. "&amp;C10&amp;")"</f>
        <v>(Sp. 112 u. 113)</v>
      </c>
      <c r="E6" s="54" t="s">
        <v>194</v>
      </c>
      <c r="F6" s="54" t="s">
        <v>207</v>
      </c>
      <c r="G6" s="54" t="s">
        <v>207</v>
      </c>
      <c r="H6" s="54" t="s">
        <v>208</v>
      </c>
      <c r="I6" s="54" t="s">
        <v>195</v>
      </c>
      <c r="J6" s="54" t="s">
        <v>196</v>
      </c>
      <c r="K6" s="58" t="s">
        <v>197</v>
      </c>
      <c r="L6" s="146" t="s">
        <v>41</v>
      </c>
      <c r="M6" s="54" t="s">
        <v>192</v>
      </c>
      <c r="N6" s="54" t="s">
        <v>193</v>
      </c>
      <c r="O6" s="60" t="str">
        <f>"(Sp. "&amp;M10&amp;" u. "&amp;N10&amp;")"</f>
        <v>(Sp. 122 u. 123)</v>
      </c>
      <c r="P6" s="54" t="s">
        <v>194</v>
      </c>
      <c r="Q6" s="54" t="s">
        <v>209</v>
      </c>
      <c r="R6" s="54" t="s">
        <v>210</v>
      </c>
      <c r="S6" s="54" t="s">
        <v>195</v>
      </c>
      <c r="T6" s="54" t="s">
        <v>196</v>
      </c>
      <c r="U6" s="58" t="s">
        <v>197</v>
      </c>
      <c r="V6" s="146" t="s">
        <v>41</v>
      </c>
      <c r="W6" s="54" t="s">
        <v>192</v>
      </c>
      <c r="X6" s="54" t="s">
        <v>193</v>
      </c>
      <c r="Y6" s="60" t="str">
        <f>"(Sp. "&amp;W10&amp;" u. "&amp;X10&amp;")"</f>
        <v>(Sp. 131 u. 132)</v>
      </c>
      <c r="Z6" s="54" t="s">
        <v>194</v>
      </c>
      <c r="AA6" s="54" t="s">
        <v>195</v>
      </c>
      <c r="AB6" s="54" t="s">
        <v>196</v>
      </c>
      <c r="AC6" s="58" t="s">
        <v>197</v>
      </c>
      <c r="AD6" s="146" t="s">
        <v>41</v>
      </c>
      <c r="AE6" s="54" t="s">
        <v>192</v>
      </c>
      <c r="AF6" s="54" t="s">
        <v>193</v>
      </c>
      <c r="AG6" s="60" t="str">
        <f>"(Sp. "&amp;AE10&amp;" u. "&amp;AF10&amp;")"</f>
        <v>(Sp. 138 u. 139)</v>
      </c>
      <c r="AH6" s="54" t="s">
        <v>194</v>
      </c>
      <c r="AI6" s="54" t="s">
        <v>211</v>
      </c>
      <c r="AJ6" s="54" t="s">
        <v>211</v>
      </c>
      <c r="AK6" s="54" t="s">
        <v>212</v>
      </c>
      <c r="AL6" s="54" t="s">
        <v>195</v>
      </c>
      <c r="AM6" s="54" t="s">
        <v>196</v>
      </c>
      <c r="AN6" s="58" t="s">
        <v>197</v>
      </c>
    </row>
    <row r="7" spans="1:40" s="52" customFormat="1" ht="14.25">
      <c r="A7" s="59"/>
      <c r="B7" s="54" t="s">
        <v>198</v>
      </c>
      <c r="C7" s="54" t="s">
        <v>199</v>
      </c>
      <c r="D7" s="54"/>
      <c r="E7" s="54"/>
      <c r="F7" s="54" t="s">
        <v>209</v>
      </c>
      <c r="G7" s="54" t="s">
        <v>210</v>
      </c>
      <c r="H7" s="54" t="s">
        <v>207</v>
      </c>
      <c r="I7" s="54"/>
      <c r="J7" s="54" t="s">
        <v>200</v>
      </c>
      <c r="K7" s="58" t="s">
        <v>199</v>
      </c>
      <c r="L7" s="59"/>
      <c r="M7" s="54" t="s">
        <v>198</v>
      </c>
      <c r="N7" s="54" t="s">
        <v>199</v>
      </c>
      <c r="O7" s="54"/>
      <c r="P7" s="54"/>
      <c r="Q7" s="54"/>
      <c r="R7" s="54" t="s">
        <v>46</v>
      </c>
      <c r="S7" s="54"/>
      <c r="T7" s="54" t="s">
        <v>200</v>
      </c>
      <c r="U7" s="58" t="s">
        <v>199</v>
      </c>
      <c r="V7" s="59"/>
      <c r="W7" s="54" t="s">
        <v>198</v>
      </c>
      <c r="X7" s="54" t="s">
        <v>199</v>
      </c>
      <c r="Y7" s="54"/>
      <c r="Z7" s="54"/>
      <c r="AA7" s="54"/>
      <c r="AB7" s="54" t="s">
        <v>200</v>
      </c>
      <c r="AC7" s="58" t="s">
        <v>199</v>
      </c>
      <c r="AD7" s="59"/>
      <c r="AE7" s="54" t="s">
        <v>198</v>
      </c>
      <c r="AF7" s="54" t="s">
        <v>199</v>
      </c>
      <c r="AG7" s="54"/>
      <c r="AH7" s="54"/>
      <c r="AI7" s="54" t="s">
        <v>213</v>
      </c>
      <c r="AJ7" s="54" t="s">
        <v>213</v>
      </c>
      <c r="AK7" s="54" t="s">
        <v>214</v>
      </c>
      <c r="AL7" s="54"/>
      <c r="AM7" s="54" t="s">
        <v>200</v>
      </c>
      <c r="AN7" s="58" t="s">
        <v>199</v>
      </c>
    </row>
    <row r="8" spans="1:40" s="52" customFormat="1" ht="14.25">
      <c r="A8" s="59"/>
      <c r="B8" s="54"/>
      <c r="C8" s="54"/>
      <c r="D8" s="54"/>
      <c r="E8" s="54"/>
      <c r="F8" s="54"/>
      <c r="G8" s="54" t="s">
        <v>46</v>
      </c>
      <c r="H8" s="54"/>
      <c r="I8" s="54"/>
      <c r="J8" s="54"/>
      <c r="K8" s="58"/>
      <c r="L8" s="59"/>
      <c r="M8" s="54"/>
      <c r="N8" s="54"/>
      <c r="O8" s="54"/>
      <c r="P8" s="54"/>
      <c r="Q8" s="54"/>
      <c r="R8" s="54"/>
      <c r="S8" s="54"/>
      <c r="T8" s="54"/>
      <c r="U8" s="58"/>
      <c r="V8" s="59"/>
      <c r="W8" s="54"/>
      <c r="X8" s="54"/>
      <c r="Y8" s="54"/>
      <c r="Z8" s="54"/>
      <c r="AA8" s="54"/>
      <c r="AB8" s="54"/>
      <c r="AC8" s="58"/>
      <c r="AD8" s="59"/>
      <c r="AE8" s="54"/>
      <c r="AF8" s="54"/>
      <c r="AG8" s="54"/>
      <c r="AH8" s="54"/>
      <c r="AI8" s="54" t="s">
        <v>164</v>
      </c>
      <c r="AJ8" s="54" t="s">
        <v>215</v>
      </c>
      <c r="AK8" s="54" t="s">
        <v>216</v>
      </c>
      <c r="AL8" s="54"/>
      <c r="AM8" s="54"/>
      <c r="AN8" s="58"/>
    </row>
    <row r="9" spans="1:40" s="52" customFormat="1" ht="14.25" customHeight="1">
      <c r="A9" s="59"/>
      <c r="B9" s="62"/>
      <c r="C9" s="62"/>
      <c r="D9" s="62"/>
      <c r="E9" s="62"/>
      <c r="F9" s="62"/>
      <c r="G9" s="62"/>
      <c r="H9" s="62"/>
      <c r="I9" s="62"/>
      <c r="J9" s="62"/>
      <c r="K9" s="63"/>
      <c r="L9" s="59"/>
      <c r="M9" s="62"/>
      <c r="N9" s="62"/>
      <c r="O9" s="62"/>
      <c r="P9" s="62"/>
      <c r="Q9" s="62"/>
      <c r="R9" s="62"/>
      <c r="S9" s="62"/>
      <c r="T9" s="62"/>
      <c r="U9" s="63"/>
      <c r="V9" s="59"/>
      <c r="W9" s="62"/>
      <c r="X9" s="62"/>
      <c r="Y9" s="62"/>
      <c r="Z9" s="62"/>
      <c r="AA9" s="62"/>
      <c r="AB9" s="62"/>
      <c r="AC9" s="63"/>
      <c r="AD9" s="59"/>
      <c r="AE9" s="62"/>
      <c r="AF9" s="62"/>
      <c r="AG9" s="62"/>
      <c r="AH9" s="62"/>
      <c r="AI9" s="62"/>
      <c r="AJ9" s="62"/>
      <c r="AK9" s="62"/>
      <c r="AL9" s="62"/>
      <c r="AM9" s="62"/>
      <c r="AN9" s="63"/>
    </row>
    <row r="10" spans="1:40" s="67" customFormat="1" ht="10.5" customHeight="1" thickBot="1">
      <c r="A10" s="64"/>
      <c r="B10" s="65">
        <v>112</v>
      </c>
      <c r="C10" s="65">
        <f>B10+1</f>
        <v>113</v>
      </c>
      <c r="D10" s="65">
        <f aca="true" t="shared" si="0" ref="D10:J10">C10+1</f>
        <v>114</v>
      </c>
      <c r="E10" s="65">
        <f t="shared" si="0"/>
        <v>115</v>
      </c>
      <c r="F10" s="65">
        <f t="shared" si="0"/>
        <v>116</v>
      </c>
      <c r="G10" s="65">
        <f t="shared" si="0"/>
        <v>117</v>
      </c>
      <c r="H10" s="65">
        <f t="shared" si="0"/>
        <v>118</v>
      </c>
      <c r="I10" s="65">
        <f t="shared" si="0"/>
        <v>119</v>
      </c>
      <c r="J10" s="65">
        <f t="shared" si="0"/>
        <v>120</v>
      </c>
      <c r="K10" s="66">
        <f>J10+1</f>
        <v>121</v>
      </c>
      <c r="L10" s="64"/>
      <c r="M10" s="65">
        <f>K10+1</f>
        <v>122</v>
      </c>
      <c r="N10" s="65">
        <f>M10+1</f>
        <v>123</v>
      </c>
      <c r="O10" s="65">
        <f aca="true" t="shared" si="1" ref="O10:T10">N10+1</f>
        <v>124</v>
      </c>
      <c r="P10" s="65">
        <f t="shared" si="1"/>
        <v>125</v>
      </c>
      <c r="Q10" s="65">
        <f t="shared" si="1"/>
        <v>126</v>
      </c>
      <c r="R10" s="65">
        <f t="shared" si="1"/>
        <v>127</v>
      </c>
      <c r="S10" s="65">
        <f t="shared" si="1"/>
        <v>128</v>
      </c>
      <c r="T10" s="65">
        <f t="shared" si="1"/>
        <v>129</v>
      </c>
      <c r="U10" s="66">
        <f>T10+1</f>
        <v>130</v>
      </c>
      <c r="V10" s="64"/>
      <c r="W10" s="65">
        <f>U10+1</f>
        <v>131</v>
      </c>
      <c r="X10" s="65">
        <f aca="true" t="shared" si="2" ref="X10:AC10">W10+1</f>
        <v>132</v>
      </c>
      <c r="Y10" s="65">
        <f t="shared" si="2"/>
        <v>133</v>
      </c>
      <c r="Z10" s="65">
        <f t="shared" si="2"/>
        <v>134</v>
      </c>
      <c r="AA10" s="65">
        <f t="shared" si="2"/>
        <v>135</v>
      </c>
      <c r="AB10" s="65">
        <f t="shared" si="2"/>
        <v>136</v>
      </c>
      <c r="AC10" s="66">
        <f t="shared" si="2"/>
        <v>137</v>
      </c>
      <c r="AD10" s="64"/>
      <c r="AE10" s="65">
        <f>AC10+1</f>
        <v>138</v>
      </c>
      <c r="AF10" s="65">
        <f>AE10+1</f>
        <v>139</v>
      </c>
      <c r="AG10" s="65">
        <f aca="true" t="shared" si="3" ref="AG10:AM10">AF10+1</f>
        <v>140</v>
      </c>
      <c r="AH10" s="65">
        <f t="shared" si="3"/>
        <v>141</v>
      </c>
      <c r="AI10" s="65">
        <f t="shared" si="3"/>
        <v>142</v>
      </c>
      <c r="AJ10" s="65">
        <f t="shared" si="3"/>
        <v>143</v>
      </c>
      <c r="AK10" s="65">
        <f t="shared" si="3"/>
        <v>144</v>
      </c>
      <c r="AL10" s="65">
        <f t="shared" si="3"/>
        <v>145</v>
      </c>
      <c r="AM10" s="65">
        <f t="shared" si="3"/>
        <v>146</v>
      </c>
      <c r="AN10" s="66">
        <f>AM10+1</f>
        <v>147</v>
      </c>
    </row>
    <row r="11" spans="1:40" ht="21" customHeight="1">
      <c r="A11" s="68"/>
      <c r="B11" s="69" t="s">
        <v>56</v>
      </c>
      <c r="C11" s="69"/>
      <c r="D11" s="69"/>
      <c r="E11" s="69"/>
      <c r="F11" s="69"/>
      <c r="G11" s="69"/>
      <c r="H11" s="69"/>
      <c r="I11" s="69"/>
      <c r="J11" s="69"/>
      <c r="K11" s="70"/>
      <c r="L11" s="68"/>
      <c r="M11" s="69" t="s">
        <v>56</v>
      </c>
      <c r="N11" s="69"/>
      <c r="O11" s="69"/>
      <c r="P11" s="69"/>
      <c r="Q11" s="69"/>
      <c r="R11" s="69"/>
      <c r="S11" s="69"/>
      <c r="T11" s="69"/>
      <c r="U11" s="70"/>
      <c r="V11" s="68"/>
      <c r="W11" s="69" t="s">
        <v>56</v>
      </c>
      <c r="X11" s="69"/>
      <c r="Y11" s="69"/>
      <c r="Z11" s="69"/>
      <c r="AA11" s="69"/>
      <c r="AB11" s="69"/>
      <c r="AC11" s="70"/>
      <c r="AD11" s="68"/>
      <c r="AE11" s="69" t="s">
        <v>56</v>
      </c>
      <c r="AF11" s="69"/>
      <c r="AG11" s="69"/>
      <c r="AH11" s="69"/>
      <c r="AI11" s="69"/>
      <c r="AJ11" s="69"/>
      <c r="AK11" s="69"/>
      <c r="AL11" s="69"/>
      <c r="AM11" s="69"/>
      <c r="AN11" s="70"/>
    </row>
    <row r="12" spans="1:40" s="170" customFormat="1" ht="30" customHeight="1" thickBot="1">
      <c r="A12" s="72" t="s">
        <v>27</v>
      </c>
      <c r="B12" s="73">
        <v>1249</v>
      </c>
      <c r="C12" s="73">
        <v>4374</v>
      </c>
      <c r="D12" s="73">
        <f>B12+C12</f>
        <v>5623</v>
      </c>
      <c r="E12" s="73">
        <f>F12+G12+H12</f>
        <v>3947</v>
      </c>
      <c r="F12" s="73">
        <v>1791</v>
      </c>
      <c r="G12" s="73">
        <v>17</v>
      </c>
      <c r="H12" s="73">
        <v>2139</v>
      </c>
      <c r="I12" s="73">
        <v>128</v>
      </c>
      <c r="J12" s="73">
        <f>D12-E12-I12-K12</f>
        <v>357</v>
      </c>
      <c r="K12" s="74">
        <v>1191</v>
      </c>
      <c r="L12" s="72" t="str">
        <f>$A$12</f>
        <v>I. Quartal 2021</v>
      </c>
      <c r="M12" s="73">
        <v>645</v>
      </c>
      <c r="N12" s="73">
        <v>497</v>
      </c>
      <c r="O12" s="73">
        <f>M12+N12</f>
        <v>1142</v>
      </c>
      <c r="P12" s="73">
        <f>Q12+R12</f>
        <v>298</v>
      </c>
      <c r="Q12" s="73">
        <v>288</v>
      </c>
      <c r="R12" s="73">
        <v>10</v>
      </c>
      <c r="S12" s="73">
        <v>157</v>
      </c>
      <c r="T12" s="73">
        <f>O12-P12-S12-U12</f>
        <v>44</v>
      </c>
      <c r="U12" s="74">
        <v>643</v>
      </c>
      <c r="V12" s="72" t="str">
        <f>$A$12</f>
        <v>I. Quartal 2021</v>
      </c>
      <c r="W12" s="73">
        <v>64</v>
      </c>
      <c r="X12" s="73">
        <v>120</v>
      </c>
      <c r="Y12" s="73">
        <f>W12+X12</f>
        <v>184</v>
      </c>
      <c r="Z12" s="73">
        <v>103</v>
      </c>
      <c r="AA12" s="73">
        <v>8</v>
      </c>
      <c r="AB12" s="73">
        <f>Y12-Z12-AA12-AC12</f>
        <v>5</v>
      </c>
      <c r="AC12" s="74">
        <v>68</v>
      </c>
      <c r="AD12" s="72" t="str">
        <f>$A$12</f>
        <v>I. Quartal 2021</v>
      </c>
      <c r="AE12" s="73">
        <v>1293</v>
      </c>
      <c r="AF12" s="73">
        <v>3162</v>
      </c>
      <c r="AG12" s="73">
        <f>AE12+AF12</f>
        <v>4455</v>
      </c>
      <c r="AH12" s="73">
        <f>AI12+AJ12+AK12</f>
        <v>2876</v>
      </c>
      <c r="AI12" s="73">
        <v>2872</v>
      </c>
      <c r="AJ12" s="73">
        <v>4</v>
      </c>
      <c r="AK12" s="73">
        <v>0</v>
      </c>
      <c r="AL12" s="73">
        <v>51</v>
      </c>
      <c r="AM12" s="73">
        <f>AG12-AH12-AL12-AN12</f>
        <v>79</v>
      </c>
      <c r="AN12" s="74">
        <v>1449</v>
      </c>
    </row>
    <row r="13" spans="1:40" s="77" customFormat="1" ht="19.5" customHeight="1" thickTop="1">
      <c r="A13" s="76" t="s">
        <v>57</v>
      </c>
      <c r="B13" s="77">
        <v>1133</v>
      </c>
      <c r="C13" s="77">
        <v>3011</v>
      </c>
      <c r="D13" s="77">
        <v>4144</v>
      </c>
      <c r="E13" s="77">
        <v>2626</v>
      </c>
      <c r="F13" s="77">
        <v>1591</v>
      </c>
      <c r="G13" s="77">
        <v>15</v>
      </c>
      <c r="H13" s="77">
        <v>1020</v>
      </c>
      <c r="I13" s="77">
        <v>120</v>
      </c>
      <c r="J13" s="77">
        <v>149</v>
      </c>
      <c r="K13" s="77">
        <v>1249</v>
      </c>
      <c r="L13" s="76" t="s">
        <v>57</v>
      </c>
      <c r="M13" s="77">
        <v>618</v>
      </c>
      <c r="N13" s="77">
        <v>457</v>
      </c>
      <c r="O13" s="77">
        <v>1075</v>
      </c>
      <c r="P13" s="77">
        <v>293</v>
      </c>
      <c r="Q13" s="77">
        <v>287</v>
      </c>
      <c r="R13" s="77">
        <v>6</v>
      </c>
      <c r="S13" s="77">
        <v>127</v>
      </c>
      <c r="T13" s="77">
        <v>10</v>
      </c>
      <c r="U13" s="77">
        <v>645</v>
      </c>
      <c r="V13" s="76" t="s">
        <v>57</v>
      </c>
      <c r="W13" s="77">
        <v>66</v>
      </c>
      <c r="X13" s="77">
        <v>130</v>
      </c>
      <c r="Y13" s="77">
        <v>196</v>
      </c>
      <c r="Z13" s="77">
        <v>123</v>
      </c>
      <c r="AA13" s="77">
        <v>6</v>
      </c>
      <c r="AB13" s="77">
        <v>3</v>
      </c>
      <c r="AC13" s="77">
        <v>64</v>
      </c>
      <c r="AD13" s="76" t="s">
        <v>57</v>
      </c>
      <c r="AE13" s="77">
        <v>1303</v>
      </c>
      <c r="AF13" s="77">
        <v>2285</v>
      </c>
      <c r="AG13" s="77">
        <v>3588</v>
      </c>
      <c r="AH13" s="77">
        <v>2247</v>
      </c>
      <c r="AI13" s="77">
        <v>2243</v>
      </c>
      <c r="AJ13" s="77">
        <v>4</v>
      </c>
      <c r="AK13" s="77">
        <v>0</v>
      </c>
      <c r="AL13" s="77">
        <v>27</v>
      </c>
      <c r="AM13" s="77">
        <v>21</v>
      </c>
      <c r="AN13" s="77">
        <v>1293</v>
      </c>
    </row>
    <row r="14" spans="1:40" s="79" customFormat="1" ht="14.25">
      <c r="A14" s="76" t="s">
        <v>58</v>
      </c>
      <c r="B14" s="79">
        <v>1184</v>
      </c>
      <c r="C14" s="79">
        <v>3086</v>
      </c>
      <c r="D14" s="79">
        <v>4270</v>
      </c>
      <c r="E14" s="79">
        <v>2784</v>
      </c>
      <c r="F14" s="79">
        <v>1416</v>
      </c>
      <c r="G14" s="79">
        <v>15</v>
      </c>
      <c r="H14" s="79">
        <v>1353</v>
      </c>
      <c r="I14" s="79">
        <v>119</v>
      </c>
      <c r="J14" s="79">
        <v>234</v>
      </c>
      <c r="K14" s="79">
        <v>1133</v>
      </c>
      <c r="L14" s="76" t="s">
        <v>58</v>
      </c>
      <c r="M14" s="79">
        <v>596</v>
      </c>
      <c r="N14" s="79">
        <v>454</v>
      </c>
      <c r="O14" s="79">
        <v>1050</v>
      </c>
      <c r="P14" s="79">
        <v>265</v>
      </c>
      <c r="Q14" s="79">
        <v>255</v>
      </c>
      <c r="R14" s="79">
        <v>10</v>
      </c>
      <c r="S14" s="79">
        <v>132</v>
      </c>
      <c r="T14" s="79">
        <v>35</v>
      </c>
      <c r="U14" s="79">
        <v>618</v>
      </c>
      <c r="V14" s="76" t="s">
        <v>58</v>
      </c>
      <c r="W14" s="79">
        <v>65</v>
      </c>
      <c r="X14" s="79">
        <v>144</v>
      </c>
      <c r="Y14" s="79">
        <v>209</v>
      </c>
      <c r="Z14" s="79">
        <v>135</v>
      </c>
      <c r="AA14" s="79">
        <v>3</v>
      </c>
      <c r="AB14" s="79">
        <v>5</v>
      </c>
      <c r="AC14" s="79">
        <v>66</v>
      </c>
      <c r="AD14" s="76" t="s">
        <v>58</v>
      </c>
      <c r="AE14" s="79">
        <v>1643</v>
      </c>
      <c r="AF14" s="79">
        <v>2362</v>
      </c>
      <c r="AG14" s="79">
        <v>4005</v>
      </c>
      <c r="AH14" s="79">
        <v>2577</v>
      </c>
      <c r="AI14" s="79">
        <v>2575</v>
      </c>
      <c r="AJ14" s="79">
        <v>2</v>
      </c>
      <c r="AK14" s="79">
        <v>0</v>
      </c>
      <c r="AL14" s="79">
        <v>59</v>
      </c>
      <c r="AM14" s="79">
        <v>66</v>
      </c>
      <c r="AN14" s="79">
        <v>1303</v>
      </c>
    </row>
    <row r="15" spans="1:40" s="79" customFormat="1" ht="14.25">
      <c r="A15" s="76" t="s">
        <v>59</v>
      </c>
      <c r="B15" s="79">
        <v>1411</v>
      </c>
      <c r="C15" s="79">
        <v>3332</v>
      </c>
      <c r="D15" s="79">
        <v>4743</v>
      </c>
      <c r="E15" s="79">
        <v>3239</v>
      </c>
      <c r="F15" s="79">
        <v>1638</v>
      </c>
      <c r="G15" s="79">
        <v>19</v>
      </c>
      <c r="H15" s="79">
        <v>1582</v>
      </c>
      <c r="I15" s="79">
        <v>114</v>
      </c>
      <c r="J15" s="79">
        <v>206</v>
      </c>
      <c r="K15" s="79">
        <v>1184</v>
      </c>
      <c r="L15" s="76" t="s">
        <v>59</v>
      </c>
      <c r="M15" s="79">
        <v>639</v>
      </c>
      <c r="N15" s="79">
        <v>381</v>
      </c>
      <c r="O15" s="79">
        <v>1020</v>
      </c>
      <c r="P15" s="79">
        <v>272</v>
      </c>
      <c r="Q15" s="79">
        <v>269</v>
      </c>
      <c r="R15" s="79">
        <v>3</v>
      </c>
      <c r="S15" s="79">
        <v>124</v>
      </c>
      <c r="T15" s="79">
        <v>28</v>
      </c>
      <c r="U15" s="79">
        <v>596</v>
      </c>
      <c r="V15" s="76" t="s">
        <v>59</v>
      </c>
      <c r="W15" s="79">
        <v>48</v>
      </c>
      <c r="X15" s="79">
        <v>109</v>
      </c>
      <c r="Y15" s="79">
        <v>157</v>
      </c>
      <c r="Z15" s="79">
        <v>80</v>
      </c>
      <c r="AA15" s="79">
        <v>5</v>
      </c>
      <c r="AB15" s="79">
        <v>7</v>
      </c>
      <c r="AC15" s="79">
        <v>65</v>
      </c>
      <c r="AD15" s="76" t="s">
        <v>59</v>
      </c>
      <c r="AE15" s="79">
        <v>1687</v>
      </c>
      <c r="AF15" s="79">
        <v>2746</v>
      </c>
      <c r="AG15" s="79">
        <v>4433</v>
      </c>
      <c r="AH15" s="79">
        <v>2673</v>
      </c>
      <c r="AI15" s="79">
        <v>2665</v>
      </c>
      <c r="AJ15" s="79">
        <v>8</v>
      </c>
      <c r="AK15" s="79">
        <v>0</v>
      </c>
      <c r="AL15" s="79">
        <v>52</v>
      </c>
      <c r="AM15" s="79">
        <v>65</v>
      </c>
      <c r="AN15" s="79">
        <v>1643</v>
      </c>
    </row>
    <row r="16" spans="1:40" s="79" customFormat="1" ht="14.25">
      <c r="A16" s="76" t="s">
        <v>60</v>
      </c>
      <c r="B16" s="79">
        <v>1378</v>
      </c>
      <c r="C16" s="79">
        <v>3988</v>
      </c>
      <c r="D16" s="79">
        <v>5366</v>
      </c>
      <c r="E16" s="79">
        <v>3531</v>
      </c>
      <c r="F16" s="79">
        <v>2226</v>
      </c>
      <c r="G16" s="79">
        <v>12</v>
      </c>
      <c r="H16" s="79">
        <v>1293</v>
      </c>
      <c r="I16" s="79">
        <v>179</v>
      </c>
      <c r="J16" s="79">
        <v>245</v>
      </c>
      <c r="K16" s="79">
        <v>1411</v>
      </c>
      <c r="L16" s="76" t="s">
        <v>60</v>
      </c>
      <c r="M16" s="79">
        <v>647</v>
      </c>
      <c r="N16" s="79">
        <v>484</v>
      </c>
      <c r="O16" s="79">
        <v>1131</v>
      </c>
      <c r="P16" s="79">
        <v>303</v>
      </c>
      <c r="Q16" s="79">
        <v>299</v>
      </c>
      <c r="R16" s="79">
        <v>4</v>
      </c>
      <c r="S16" s="79">
        <v>141</v>
      </c>
      <c r="T16" s="79">
        <v>48</v>
      </c>
      <c r="U16" s="79">
        <v>639</v>
      </c>
      <c r="V16" s="76" t="s">
        <v>60</v>
      </c>
      <c r="W16" s="79">
        <v>53</v>
      </c>
      <c r="X16" s="79">
        <v>139</v>
      </c>
      <c r="Y16" s="79">
        <v>192</v>
      </c>
      <c r="Z16" s="79">
        <v>129</v>
      </c>
      <c r="AA16" s="79">
        <v>10</v>
      </c>
      <c r="AB16" s="79">
        <v>5</v>
      </c>
      <c r="AC16" s="79">
        <v>48</v>
      </c>
      <c r="AD16" s="76" t="s">
        <v>60</v>
      </c>
      <c r="AE16" s="79">
        <v>1419</v>
      </c>
      <c r="AF16" s="79">
        <v>3399</v>
      </c>
      <c r="AG16" s="79">
        <v>4818</v>
      </c>
      <c r="AH16" s="79">
        <v>2983</v>
      </c>
      <c r="AI16" s="79">
        <v>2979</v>
      </c>
      <c r="AJ16" s="79">
        <v>4</v>
      </c>
      <c r="AK16" s="79">
        <v>0</v>
      </c>
      <c r="AL16" s="79">
        <v>61</v>
      </c>
      <c r="AM16" s="79">
        <v>87</v>
      </c>
      <c r="AN16" s="79">
        <v>1687</v>
      </c>
    </row>
    <row r="17" spans="2:3" ht="20.25" customHeight="1">
      <c r="B17" s="177"/>
      <c r="C17" s="168"/>
    </row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1"/>
  <headerFooter alignWithMargins="0">
    <oddFooter>&amp;L&amp;14Tab. &amp;A&amp;R&amp;14&amp;P</oddFooter>
  </headerFooter>
  <colBreaks count="3" manualBreakCount="3">
    <brk id="11" max="16" man="1"/>
    <brk id="21" max="16" man="1"/>
    <brk id="29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I17"/>
  <sheetViews>
    <sheetView tabSelected="1" view="pageBreakPreview" zoomScale="80" zoomScaleNormal="75" zoomScaleSheetLayoutView="80" zoomScalePageLayoutView="0" workbookViewId="0" topLeftCell="A1">
      <selection activeCell="A4" sqref="A4"/>
    </sheetView>
  </sheetViews>
  <sheetFormatPr defaultColWidth="14.21484375" defaultRowHeight="15"/>
  <cols>
    <col min="1" max="1" width="23.3359375" style="71" customWidth="1"/>
    <col min="2" max="8" width="17.3359375" style="71" customWidth="1"/>
    <col min="9" max="9" width="23.10546875" style="71" customWidth="1"/>
    <col min="10" max="18" width="13.4453125" style="71" customWidth="1"/>
    <col min="19" max="19" width="23.10546875" style="71" customWidth="1"/>
    <col min="20" max="26" width="17.21484375" style="71" customWidth="1"/>
    <col min="27" max="27" width="23.10546875" style="71" customWidth="1"/>
    <col min="28" max="35" width="14.99609375" style="71" customWidth="1"/>
    <col min="36" max="16384" width="14.21484375" style="71" customWidth="1"/>
  </cols>
  <sheetData>
    <row r="1" spans="1:27" s="123" customFormat="1" ht="38.25" customHeight="1" thickBot="1">
      <c r="A1" s="123" t="s">
        <v>29</v>
      </c>
      <c r="I1" s="123" t="s">
        <v>29</v>
      </c>
      <c r="S1" s="123" t="s">
        <v>29</v>
      </c>
      <c r="AA1" s="123" t="s">
        <v>29</v>
      </c>
    </row>
    <row r="2" spans="1:35" s="45" customFormat="1" ht="31.5" customHeight="1" thickTop="1">
      <c r="A2" s="41"/>
      <c r="B2" s="43" t="s">
        <v>202</v>
      </c>
      <c r="C2" s="43"/>
      <c r="D2" s="43"/>
      <c r="E2" s="43"/>
      <c r="F2" s="43"/>
      <c r="G2" s="43"/>
      <c r="H2" s="82"/>
      <c r="I2" s="41"/>
      <c r="J2" s="43" t="s">
        <v>202</v>
      </c>
      <c r="K2" s="43"/>
      <c r="L2" s="43"/>
      <c r="M2" s="43"/>
      <c r="N2" s="43"/>
      <c r="O2" s="43"/>
      <c r="P2" s="43"/>
      <c r="Q2" s="178"/>
      <c r="R2" s="178"/>
      <c r="S2" s="41"/>
      <c r="T2" s="43" t="s">
        <v>202</v>
      </c>
      <c r="U2" s="43"/>
      <c r="V2" s="43"/>
      <c r="W2" s="43"/>
      <c r="X2" s="43"/>
      <c r="Y2" s="43"/>
      <c r="Z2" s="82"/>
      <c r="AA2" s="41"/>
      <c r="AB2" s="43" t="s">
        <v>202</v>
      </c>
      <c r="AC2" s="43"/>
      <c r="AD2" s="43"/>
      <c r="AE2" s="43"/>
      <c r="AF2" s="43"/>
      <c r="AG2" s="43"/>
      <c r="AH2" s="43"/>
      <c r="AI2" s="82"/>
    </row>
    <row r="3" spans="1:35" s="52" customFormat="1" ht="21" customHeight="1">
      <c r="A3" s="162"/>
      <c r="B3" s="169" t="s">
        <v>217</v>
      </c>
      <c r="C3" s="47"/>
      <c r="D3" s="47"/>
      <c r="E3" s="47"/>
      <c r="F3" s="47"/>
      <c r="G3" s="47"/>
      <c r="H3" s="140"/>
      <c r="I3" s="162"/>
      <c r="J3" s="169" t="s">
        <v>218</v>
      </c>
      <c r="K3" s="47"/>
      <c r="L3" s="47"/>
      <c r="M3" s="47"/>
      <c r="N3" s="47"/>
      <c r="O3" s="47"/>
      <c r="P3" s="47"/>
      <c r="Q3" s="179"/>
      <c r="R3" s="180"/>
      <c r="S3" s="162"/>
      <c r="T3" s="169" t="s">
        <v>219</v>
      </c>
      <c r="U3" s="47"/>
      <c r="V3" s="47"/>
      <c r="W3" s="47"/>
      <c r="X3" s="47"/>
      <c r="Y3" s="47"/>
      <c r="Z3" s="140"/>
      <c r="AA3" s="162"/>
      <c r="AB3" s="169" t="s">
        <v>220</v>
      </c>
      <c r="AC3" s="47"/>
      <c r="AD3" s="47"/>
      <c r="AE3" s="47"/>
      <c r="AF3" s="47"/>
      <c r="AG3" s="47"/>
      <c r="AH3" s="47"/>
      <c r="AI3" s="140"/>
    </row>
    <row r="4" spans="1:35" s="52" customFormat="1" ht="18" customHeight="1">
      <c r="A4" s="163" t="s">
        <v>35</v>
      </c>
      <c r="B4" s="49" t="s">
        <v>187</v>
      </c>
      <c r="C4" s="49"/>
      <c r="D4" s="54"/>
      <c r="E4" s="47" t="s">
        <v>188</v>
      </c>
      <c r="F4" s="47"/>
      <c r="G4" s="48"/>
      <c r="H4" s="51" t="s">
        <v>187</v>
      </c>
      <c r="I4" s="163" t="s">
        <v>35</v>
      </c>
      <c r="J4" s="47" t="str">
        <f>"Bewilligungen (Sp. "&amp;E10&amp;") entfallen auf:"</f>
        <v>Bewilligungen (Sp. 152) entfallen auf:</v>
      </c>
      <c r="K4" s="47"/>
      <c r="L4" s="47"/>
      <c r="M4" s="176"/>
      <c r="N4" s="176"/>
      <c r="O4" s="47"/>
      <c r="P4" s="47"/>
      <c r="Q4" s="181"/>
      <c r="R4" s="182"/>
      <c r="S4" s="163" t="s">
        <v>35</v>
      </c>
      <c r="T4" s="49" t="s">
        <v>187</v>
      </c>
      <c r="U4" s="49"/>
      <c r="V4" s="54"/>
      <c r="W4" s="47" t="s">
        <v>188</v>
      </c>
      <c r="X4" s="47"/>
      <c r="Y4" s="48"/>
      <c r="Z4" s="51" t="s">
        <v>187</v>
      </c>
      <c r="AA4" s="163" t="s">
        <v>35</v>
      </c>
      <c r="AB4" s="47" t="str">
        <f>"Bewilligungen (Sp. "&amp;W10&amp;") bei:"</f>
        <v>Bewilligungen (Sp. 166) bei:</v>
      </c>
      <c r="AC4" s="47"/>
      <c r="AD4" s="47"/>
      <c r="AE4" s="47"/>
      <c r="AF4" s="47"/>
      <c r="AG4" s="47"/>
      <c r="AH4" s="47"/>
      <c r="AI4" s="140"/>
    </row>
    <row r="5" spans="1:35" s="52" customFormat="1" ht="14.25" customHeight="1">
      <c r="A5" s="163" t="s">
        <v>41</v>
      </c>
      <c r="B5" s="54" t="s">
        <v>189</v>
      </c>
      <c r="C5" s="54" t="s">
        <v>190</v>
      </c>
      <c r="D5" s="57" t="s">
        <v>44</v>
      </c>
      <c r="E5" s="54"/>
      <c r="F5" s="54"/>
      <c r="G5" s="54"/>
      <c r="H5" s="58" t="s">
        <v>191</v>
      </c>
      <c r="I5" s="163" t="s">
        <v>41</v>
      </c>
      <c r="J5" s="54" t="s">
        <v>221</v>
      </c>
      <c r="K5" s="176" t="str">
        <f>"davon (Sp. "&amp;J10&amp;")"</f>
        <v>davon (Sp. 156)</v>
      </c>
      <c r="L5" s="183"/>
      <c r="M5" s="54" t="s">
        <v>222</v>
      </c>
      <c r="N5" s="54" t="s">
        <v>223</v>
      </c>
      <c r="O5" s="54" t="s">
        <v>224</v>
      </c>
      <c r="P5" s="184" t="s">
        <v>225</v>
      </c>
      <c r="Q5" s="185" t="s">
        <v>226</v>
      </c>
      <c r="R5" s="186" t="s">
        <v>227</v>
      </c>
      <c r="S5" s="163" t="s">
        <v>41</v>
      </c>
      <c r="T5" s="54" t="s">
        <v>189</v>
      </c>
      <c r="U5" s="54" t="s">
        <v>190</v>
      </c>
      <c r="V5" s="57" t="s">
        <v>44</v>
      </c>
      <c r="W5" s="54"/>
      <c r="X5" s="144"/>
      <c r="Y5" s="54"/>
      <c r="Z5" s="58" t="s">
        <v>191</v>
      </c>
      <c r="AA5" s="163" t="s">
        <v>41</v>
      </c>
      <c r="AB5" s="54" t="s">
        <v>228</v>
      </c>
      <c r="AC5" s="54" t="s">
        <v>228</v>
      </c>
      <c r="AD5" s="54" t="s">
        <v>228</v>
      </c>
      <c r="AE5" s="54" t="s">
        <v>229</v>
      </c>
      <c r="AF5" s="54" t="s">
        <v>230</v>
      </c>
      <c r="AG5" s="54" t="s">
        <v>231</v>
      </c>
      <c r="AH5" s="54" t="s">
        <v>232</v>
      </c>
      <c r="AI5" s="58" t="s">
        <v>233</v>
      </c>
    </row>
    <row r="6" spans="1:35" s="52" customFormat="1" ht="15" customHeight="1">
      <c r="A6" s="59"/>
      <c r="B6" s="54" t="s">
        <v>192</v>
      </c>
      <c r="C6" s="54" t="s">
        <v>193</v>
      </c>
      <c r="D6" s="60" t="s">
        <v>234</v>
      </c>
      <c r="E6" s="54" t="s">
        <v>194</v>
      </c>
      <c r="F6" s="54" t="s">
        <v>195</v>
      </c>
      <c r="G6" s="54" t="s">
        <v>196</v>
      </c>
      <c r="H6" s="58" t="s">
        <v>197</v>
      </c>
      <c r="I6" s="59"/>
      <c r="J6" s="54" t="s">
        <v>235</v>
      </c>
      <c r="K6" s="54" t="s">
        <v>236</v>
      </c>
      <c r="L6" s="54" t="s">
        <v>237</v>
      </c>
      <c r="M6" s="54" t="s">
        <v>235</v>
      </c>
      <c r="N6" s="54" t="s">
        <v>176</v>
      </c>
      <c r="O6" s="54" t="s">
        <v>227</v>
      </c>
      <c r="P6" s="184" t="s">
        <v>238</v>
      </c>
      <c r="Q6" s="185" t="s">
        <v>239</v>
      </c>
      <c r="R6" s="186" t="s">
        <v>240</v>
      </c>
      <c r="S6" s="59"/>
      <c r="T6" s="54" t="s">
        <v>192</v>
      </c>
      <c r="U6" s="54" t="s">
        <v>193</v>
      </c>
      <c r="V6" s="60" t="s">
        <v>241</v>
      </c>
      <c r="W6" s="54" t="s">
        <v>194</v>
      </c>
      <c r="X6" s="54" t="s">
        <v>195</v>
      </c>
      <c r="Y6" s="54" t="s">
        <v>196</v>
      </c>
      <c r="Z6" s="58" t="s">
        <v>197</v>
      </c>
      <c r="AA6" s="59"/>
      <c r="AB6" s="54" t="s">
        <v>227</v>
      </c>
      <c r="AC6" s="54" t="s">
        <v>227</v>
      </c>
      <c r="AD6" s="54" t="s">
        <v>227</v>
      </c>
      <c r="AE6" s="54" t="s">
        <v>242</v>
      </c>
      <c r="AF6" s="54" t="s">
        <v>243</v>
      </c>
      <c r="AG6" s="54" t="s">
        <v>244</v>
      </c>
      <c r="AH6" s="54" t="s">
        <v>245</v>
      </c>
      <c r="AI6" s="58" t="s">
        <v>246</v>
      </c>
    </row>
    <row r="7" spans="1:35" s="52" customFormat="1" ht="14.25">
      <c r="A7" s="59"/>
      <c r="B7" s="54" t="s">
        <v>198</v>
      </c>
      <c r="C7" s="54" t="s">
        <v>199</v>
      </c>
      <c r="D7" s="54"/>
      <c r="E7" s="60" t="s">
        <v>247</v>
      </c>
      <c r="F7" s="54"/>
      <c r="G7" s="54" t="s">
        <v>200</v>
      </c>
      <c r="H7" s="58" t="s">
        <v>199</v>
      </c>
      <c r="I7" s="59"/>
      <c r="J7" s="54" t="s">
        <v>177</v>
      </c>
      <c r="K7" s="54" t="s">
        <v>227</v>
      </c>
      <c r="L7" s="54" t="s">
        <v>248</v>
      </c>
      <c r="M7" s="54" t="s">
        <v>177</v>
      </c>
      <c r="N7" s="54" t="s">
        <v>249</v>
      </c>
      <c r="O7" s="54" t="s">
        <v>250</v>
      </c>
      <c r="P7" s="184" t="s">
        <v>251</v>
      </c>
      <c r="Q7" s="185" t="s">
        <v>252</v>
      </c>
      <c r="R7" s="54" t="s">
        <v>253</v>
      </c>
      <c r="S7" s="59"/>
      <c r="T7" s="54" t="s">
        <v>198</v>
      </c>
      <c r="U7" s="54" t="s">
        <v>199</v>
      </c>
      <c r="V7" s="54"/>
      <c r="W7" s="60" t="s">
        <v>247</v>
      </c>
      <c r="X7" s="54"/>
      <c r="Y7" s="54" t="s">
        <v>200</v>
      </c>
      <c r="Z7" s="58" t="s">
        <v>199</v>
      </c>
      <c r="AA7" s="59"/>
      <c r="AB7" s="54" t="s">
        <v>254</v>
      </c>
      <c r="AC7" s="54" t="s">
        <v>255</v>
      </c>
      <c r="AD7" s="54" t="s">
        <v>256</v>
      </c>
      <c r="AE7" s="54"/>
      <c r="AF7" s="54" t="s">
        <v>257</v>
      </c>
      <c r="AG7" s="54"/>
      <c r="AH7" s="54"/>
      <c r="AI7" s="58"/>
    </row>
    <row r="8" spans="1:35" s="52" customFormat="1" ht="14.25">
      <c r="A8" s="59"/>
      <c r="B8" s="54"/>
      <c r="C8" s="54"/>
      <c r="D8" s="54"/>
      <c r="E8" s="60" t="str">
        <f>"Sp. "&amp;J10&amp;" bis "&amp;Q10&amp;")"</f>
        <v>Sp. 156 bis 162)</v>
      </c>
      <c r="F8" s="54"/>
      <c r="G8" s="54"/>
      <c r="H8" s="58"/>
      <c r="I8" s="59"/>
      <c r="J8" s="54" t="s">
        <v>258</v>
      </c>
      <c r="K8" s="54"/>
      <c r="L8" s="54"/>
      <c r="M8" s="54" t="s">
        <v>258</v>
      </c>
      <c r="N8" s="54"/>
      <c r="O8" s="54"/>
      <c r="P8" s="184" t="s">
        <v>259</v>
      </c>
      <c r="Q8" s="185"/>
      <c r="R8" s="186"/>
      <c r="S8" s="59"/>
      <c r="T8" s="54"/>
      <c r="U8" s="54"/>
      <c r="V8" s="54"/>
      <c r="W8" s="60" t="str">
        <f>"Sp. "&amp;AB10&amp;" bis "&amp;AI10&amp;")"</f>
        <v>Sp. 170 bis 177)</v>
      </c>
      <c r="X8" s="54"/>
      <c r="Y8" s="54"/>
      <c r="Z8" s="58"/>
      <c r="AA8" s="59"/>
      <c r="AB8" s="54"/>
      <c r="AC8" s="54"/>
      <c r="AD8" s="54" t="s">
        <v>260</v>
      </c>
      <c r="AE8" s="54"/>
      <c r="AF8" s="54"/>
      <c r="AG8" s="54"/>
      <c r="AH8" s="54"/>
      <c r="AI8" s="58"/>
    </row>
    <row r="9" spans="1:35" s="52" customFormat="1" ht="14.25" customHeight="1">
      <c r="A9" s="59"/>
      <c r="B9" s="62"/>
      <c r="C9" s="62"/>
      <c r="D9" s="62"/>
      <c r="E9" s="62"/>
      <c r="F9" s="62"/>
      <c r="G9" s="62"/>
      <c r="H9" s="63"/>
      <c r="I9" s="59"/>
      <c r="J9" s="62"/>
      <c r="K9" s="62"/>
      <c r="L9" s="62"/>
      <c r="M9" s="62"/>
      <c r="N9" s="62"/>
      <c r="O9" s="62"/>
      <c r="P9" s="187"/>
      <c r="Q9" s="188"/>
      <c r="R9" s="186"/>
      <c r="S9" s="59"/>
      <c r="T9" s="62"/>
      <c r="U9" s="62"/>
      <c r="V9" s="62"/>
      <c r="W9" s="62"/>
      <c r="X9" s="62"/>
      <c r="Y9" s="62"/>
      <c r="Z9" s="63"/>
      <c r="AA9" s="59"/>
      <c r="AB9" s="62"/>
      <c r="AC9" s="62"/>
      <c r="AD9" s="62"/>
      <c r="AE9" s="62"/>
      <c r="AF9" s="62"/>
      <c r="AG9" s="62"/>
      <c r="AH9" s="62"/>
      <c r="AI9" s="63"/>
    </row>
    <row r="10" spans="1:35" s="67" customFormat="1" ht="10.5" customHeight="1" thickBot="1">
      <c r="A10" s="64"/>
      <c r="B10" s="65">
        <v>149</v>
      </c>
      <c r="C10" s="65">
        <f aca="true" t="shared" si="0" ref="C10:H10">B10+1</f>
        <v>150</v>
      </c>
      <c r="D10" s="65">
        <f t="shared" si="0"/>
        <v>151</v>
      </c>
      <c r="E10" s="65">
        <f t="shared" si="0"/>
        <v>152</v>
      </c>
      <c r="F10" s="65">
        <f t="shared" si="0"/>
        <v>153</v>
      </c>
      <c r="G10" s="65">
        <f t="shared" si="0"/>
        <v>154</v>
      </c>
      <c r="H10" s="66">
        <f t="shared" si="0"/>
        <v>155</v>
      </c>
      <c r="I10" s="64"/>
      <c r="J10" s="65">
        <f>H10+1</f>
        <v>156</v>
      </c>
      <c r="K10" s="65">
        <f aca="true" t="shared" si="1" ref="K10:Q10">J10+1</f>
        <v>157</v>
      </c>
      <c r="L10" s="65">
        <f t="shared" si="1"/>
        <v>158</v>
      </c>
      <c r="M10" s="65">
        <f t="shared" si="1"/>
        <v>159</v>
      </c>
      <c r="N10" s="65"/>
      <c r="O10" s="65">
        <f>M10+1</f>
        <v>160</v>
      </c>
      <c r="P10" s="189">
        <f t="shared" si="1"/>
        <v>161</v>
      </c>
      <c r="Q10" s="190">
        <f t="shared" si="1"/>
        <v>162</v>
      </c>
      <c r="R10" s="191">
        <v>162</v>
      </c>
      <c r="S10" s="64"/>
      <c r="T10" s="65">
        <f>R10+1</f>
        <v>163</v>
      </c>
      <c r="U10" s="65">
        <f aca="true" t="shared" si="2" ref="U10:Z10">T10+1</f>
        <v>164</v>
      </c>
      <c r="V10" s="65">
        <f t="shared" si="2"/>
        <v>165</v>
      </c>
      <c r="W10" s="65">
        <f t="shared" si="2"/>
        <v>166</v>
      </c>
      <c r="X10" s="65">
        <f t="shared" si="2"/>
        <v>167</v>
      </c>
      <c r="Y10" s="65">
        <f t="shared" si="2"/>
        <v>168</v>
      </c>
      <c r="Z10" s="66">
        <f t="shared" si="2"/>
        <v>169</v>
      </c>
      <c r="AA10" s="64"/>
      <c r="AB10" s="65">
        <f>Z10+1</f>
        <v>170</v>
      </c>
      <c r="AC10" s="65">
        <f>AB10+1</f>
        <v>171</v>
      </c>
      <c r="AD10" s="65">
        <f aca="true" t="shared" si="3" ref="AD10:AI10">AC10+1</f>
        <v>172</v>
      </c>
      <c r="AE10" s="65">
        <f t="shared" si="3"/>
        <v>173</v>
      </c>
      <c r="AF10" s="65">
        <f t="shared" si="3"/>
        <v>174</v>
      </c>
      <c r="AG10" s="65">
        <f t="shared" si="3"/>
        <v>175</v>
      </c>
      <c r="AH10" s="65">
        <f t="shared" si="3"/>
        <v>176</v>
      </c>
      <c r="AI10" s="66">
        <f t="shared" si="3"/>
        <v>177</v>
      </c>
    </row>
    <row r="11" spans="1:35" ht="21" customHeight="1">
      <c r="A11" s="68"/>
      <c r="B11" s="69" t="s">
        <v>56</v>
      </c>
      <c r="C11" s="69"/>
      <c r="D11" s="69"/>
      <c r="E11" s="69"/>
      <c r="F11" s="69"/>
      <c r="G11" s="69"/>
      <c r="H11" s="70"/>
      <c r="I11" s="68"/>
      <c r="J11" s="69" t="s">
        <v>56</v>
      </c>
      <c r="K11" s="69"/>
      <c r="L11" s="69"/>
      <c r="M11" s="69"/>
      <c r="N11" s="69"/>
      <c r="O11" s="69"/>
      <c r="P11" s="69"/>
      <c r="Q11" s="70"/>
      <c r="R11" s="192"/>
      <c r="S11" s="68"/>
      <c r="T11" s="69" t="s">
        <v>56</v>
      </c>
      <c r="U11" s="69"/>
      <c r="V11" s="69"/>
      <c r="W11" s="69"/>
      <c r="X11" s="69"/>
      <c r="Y11" s="69"/>
      <c r="Z11" s="70"/>
      <c r="AA11" s="68"/>
      <c r="AB11" s="69" t="s">
        <v>56</v>
      </c>
      <c r="AC11" s="69"/>
      <c r="AD11" s="69"/>
      <c r="AE11" s="69"/>
      <c r="AF11" s="69"/>
      <c r="AG11" s="69"/>
      <c r="AH11" s="69"/>
      <c r="AI11" s="70"/>
    </row>
    <row r="12" spans="1:35" s="170" customFormat="1" ht="30" customHeight="1" thickBot="1">
      <c r="A12" s="72" t="s">
        <v>27</v>
      </c>
      <c r="B12" s="73">
        <v>376</v>
      </c>
      <c r="C12" s="73">
        <v>914</v>
      </c>
      <c r="D12" s="73">
        <f>B12+C12</f>
        <v>1290</v>
      </c>
      <c r="E12" s="73">
        <f>J12+M12+N12+O12+P12+Q12+R12</f>
        <v>793</v>
      </c>
      <c r="F12" s="73">
        <v>105</v>
      </c>
      <c r="G12" s="73">
        <f>D12-E12-F12-H12</f>
        <v>6</v>
      </c>
      <c r="H12" s="74">
        <v>386</v>
      </c>
      <c r="I12" s="72" t="str">
        <f>A12</f>
        <v>I. Quartal 2021</v>
      </c>
      <c r="J12" s="73">
        <v>498</v>
      </c>
      <c r="K12" s="73">
        <f>J12-L12</f>
        <v>228</v>
      </c>
      <c r="L12" s="73">
        <v>270</v>
      </c>
      <c r="M12" s="73">
        <v>122</v>
      </c>
      <c r="N12" s="73">
        <v>0</v>
      </c>
      <c r="O12" s="73">
        <v>12</v>
      </c>
      <c r="P12" s="73">
        <v>16</v>
      </c>
      <c r="Q12" s="193">
        <v>17</v>
      </c>
      <c r="R12" s="194">
        <v>128</v>
      </c>
      <c r="S12" s="72" t="str">
        <f>A12</f>
        <v>I. Quartal 2021</v>
      </c>
      <c r="T12" s="73">
        <v>248</v>
      </c>
      <c r="U12" s="73">
        <v>758</v>
      </c>
      <c r="V12" s="73">
        <f>T12+U12</f>
        <v>1006</v>
      </c>
      <c r="W12" s="73">
        <f>AB12+AC12+AD12+AE12+AF12+AG12+AH12+AI12</f>
        <v>593</v>
      </c>
      <c r="X12" s="73">
        <v>143</v>
      </c>
      <c r="Y12" s="73">
        <v>39</v>
      </c>
      <c r="Z12" s="73">
        <f>V12-W12-X12-Y12</f>
        <v>231</v>
      </c>
      <c r="AA12" s="72" t="str">
        <f>A12</f>
        <v>I. Quartal 2021</v>
      </c>
      <c r="AB12" s="73">
        <v>366</v>
      </c>
      <c r="AC12" s="73">
        <v>26</v>
      </c>
      <c r="AD12" s="73">
        <v>61</v>
      </c>
      <c r="AE12" s="73">
        <v>82</v>
      </c>
      <c r="AF12" s="73">
        <v>6</v>
      </c>
      <c r="AG12" s="73">
        <v>30</v>
      </c>
      <c r="AH12" s="73">
        <v>15</v>
      </c>
      <c r="AI12" s="73">
        <v>7</v>
      </c>
    </row>
    <row r="13" spans="1:35" s="195" customFormat="1" ht="19.5" customHeight="1" thickTop="1">
      <c r="A13" s="76" t="s">
        <v>57</v>
      </c>
      <c r="B13" s="195">
        <v>332</v>
      </c>
      <c r="C13" s="195">
        <v>1085</v>
      </c>
      <c r="D13" s="195">
        <v>1417</v>
      </c>
      <c r="E13" s="195">
        <v>968</v>
      </c>
      <c r="F13" s="195">
        <v>63</v>
      </c>
      <c r="G13" s="195">
        <v>10</v>
      </c>
      <c r="H13" s="195">
        <v>376</v>
      </c>
      <c r="I13" s="76" t="s">
        <v>57</v>
      </c>
      <c r="J13" s="195">
        <v>679</v>
      </c>
      <c r="K13" s="195">
        <v>348</v>
      </c>
      <c r="L13" s="195">
        <v>331</v>
      </c>
      <c r="M13" s="195">
        <v>132</v>
      </c>
      <c r="N13" s="195">
        <v>0</v>
      </c>
      <c r="O13" s="195">
        <v>5</v>
      </c>
      <c r="P13" s="195">
        <v>15</v>
      </c>
      <c r="Q13" s="195">
        <v>12</v>
      </c>
      <c r="R13" s="195">
        <v>125</v>
      </c>
      <c r="S13" s="76" t="s">
        <v>57</v>
      </c>
      <c r="T13" s="195">
        <v>225</v>
      </c>
      <c r="U13" s="195">
        <v>858</v>
      </c>
      <c r="V13" s="195">
        <v>1083</v>
      </c>
      <c r="W13" s="195">
        <v>646</v>
      </c>
      <c r="X13" s="195">
        <v>141</v>
      </c>
      <c r="Y13" s="195">
        <v>48</v>
      </c>
      <c r="Z13" s="195">
        <v>248</v>
      </c>
      <c r="AA13" s="76" t="s">
        <v>57</v>
      </c>
      <c r="AB13" s="195">
        <v>408</v>
      </c>
      <c r="AC13" s="195">
        <v>37</v>
      </c>
      <c r="AD13" s="195">
        <v>58</v>
      </c>
      <c r="AE13" s="195">
        <v>98</v>
      </c>
      <c r="AF13" s="195">
        <v>6</v>
      </c>
      <c r="AG13" s="195">
        <v>17</v>
      </c>
      <c r="AH13" s="195">
        <v>14</v>
      </c>
      <c r="AI13" s="195">
        <v>8</v>
      </c>
    </row>
    <row r="14" spans="1:35" s="196" customFormat="1" ht="15" customHeight="1">
      <c r="A14" s="76" t="s">
        <v>58</v>
      </c>
      <c r="B14" s="196">
        <v>293</v>
      </c>
      <c r="C14" s="196">
        <v>794</v>
      </c>
      <c r="D14" s="196">
        <v>1087</v>
      </c>
      <c r="E14" s="196">
        <v>709</v>
      </c>
      <c r="F14" s="196">
        <v>36</v>
      </c>
      <c r="G14" s="196">
        <v>10</v>
      </c>
      <c r="H14" s="196">
        <v>332</v>
      </c>
      <c r="I14" s="76" t="s">
        <v>58</v>
      </c>
      <c r="J14" s="196">
        <v>501</v>
      </c>
      <c r="K14" s="196">
        <v>273</v>
      </c>
      <c r="L14" s="196">
        <v>228</v>
      </c>
      <c r="M14" s="196">
        <v>87</v>
      </c>
      <c r="N14" s="196">
        <v>0</v>
      </c>
      <c r="O14" s="196">
        <v>3</v>
      </c>
      <c r="P14" s="196">
        <v>12</v>
      </c>
      <c r="Q14" s="196">
        <v>11</v>
      </c>
      <c r="R14" s="196">
        <v>95</v>
      </c>
      <c r="S14" s="76" t="s">
        <v>58</v>
      </c>
      <c r="T14" s="196">
        <v>285</v>
      </c>
      <c r="U14" s="196">
        <v>546</v>
      </c>
      <c r="V14" s="196">
        <v>831</v>
      </c>
      <c r="W14" s="196">
        <v>445</v>
      </c>
      <c r="X14" s="196">
        <v>136</v>
      </c>
      <c r="Y14" s="196">
        <v>25</v>
      </c>
      <c r="Z14" s="196">
        <v>225</v>
      </c>
      <c r="AA14" s="76" t="s">
        <v>58</v>
      </c>
      <c r="AB14" s="196">
        <v>241</v>
      </c>
      <c r="AC14" s="196">
        <v>32</v>
      </c>
      <c r="AD14" s="196">
        <v>39</v>
      </c>
      <c r="AE14" s="196">
        <v>81</v>
      </c>
      <c r="AF14" s="196">
        <v>8</v>
      </c>
      <c r="AG14" s="196">
        <v>18</v>
      </c>
      <c r="AH14" s="196">
        <v>18</v>
      </c>
      <c r="AI14" s="196">
        <v>8</v>
      </c>
    </row>
    <row r="15" spans="1:35" s="196" customFormat="1" ht="15" customHeight="1">
      <c r="A15" s="76" t="s">
        <v>59</v>
      </c>
      <c r="B15" s="196">
        <v>266</v>
      </c>
      <c r="C15" s="196">
        <v>621</v>
      </c>
      <c r="D15" s="196">
        <v>887</v>
      </c>
      <c r="E15" s="196">
        <v>547</v>
      </c>
      <c r="F15" s="196">
        <v>39</v>
      </c>
      <c r="G15" s="196">
        <v>8</v>
      </c>
      <c r="H15" s="196">
        <v>293</v>
      </c>
      <c r="I15" s="76" t="s">
        <v>59</v>
      </c>
      <c r="J15" s="196">
        <v>367</v>
      </c>
      <c r="K15" s="196">
        <v>194</v>
      </c>
      <c r="L15" s="196">
        <v>173</v>
      </c>
      <c r="M15" s="196">
        <v>84</v>
      </c>
      <c r="N15" s="196">
        <v>0</v>
      </c>
      <c r="O15" s="196">
        <v>8</v>
      </c>
      <c r="P15" s="196">
        <v>9</v>
      </c>
      <c r="Q15" s="196">
        <v>15</v>
      </c>
      <c r="R15" s="196">
        <v>64</v>
      </c>
      <c r="S15" s="76" t="s">
        <v>59</v>
      </c>
      <c r="T15" s="196">
        <v>278</v>
      </c>
      <c r="U15" s="196">
        <v>643</v>
      </c>
      <c r="V15" s="196">
        <v>921</v>
      </c>
      <c r="W15" s="196">
        <v>448</v>
      </c>
      <c r="X15" s="196">
        <v>147</v>
      </c>
      <c r="Y15" s="196">
        <v>41</v>
      </c>
      <c r="Z15" s="196">
        <v>285</v>
      </c>
      <c r="AA15" s="76" t="s">
        <v>59</v>
      </c>
      <c r="AB15" s="196">
        <v>247</v>
      </c>
      <c r="AC15" s="196">
        <v>25</v>
      </c>
      <c r="AD15" s="196">
        <v>44</v>
      </c>
      <c r="AE15" s="196">
        <v>75</v>
      </c>
      <c r="AF15" s="196">
        <v>5</v>
      </c>
      <c r="AG15" s="196">
        <v>26</v>
      </c>
      <c r="AH15" s="196">
        <v>23</v>
      </c>
      <c r="AI15" s="196">
        <v>3</v>
      </c>
    </row>
    <row r="16" spans="1:35" s="196" customFormat="1" ht="15" customHeight="1">
      <c r="A16" s="76" t="s">
        <v>60</v>
      </c>
      <c r="B16" s="196">
        <v>470</v>
      </c>
      <c r="C16" s="196">
        <v>1541</v>
      </c>
      <c r="D16" s="196">
        <v>2011</v>
      </c>
      <c r="E16" s="196">
        <v>1640</v>
      </c>
      <c r="F16" s="196">
        <v>84</v>
      </c>
      <c r="G16" s="196">
        <v>21</v>
      </c>
      <c r="H16" s="196">
        <v>266</v>
      </c>
      <c r="I16" s="76" t="s">
        <v>60</v>
      </c>
      <c r="J16" s="196">
        <v>1145</v>
      </c>
      <c r="K16" s="196">
        <v>664</v>
      </c>
      <c r="L16" s="196">
        <v>481</v>
      </c>
      <c r="M16" s="196">
        <v>195</v>
      </c>
      <c r="N16" s="196">
        <v>0</v>
      </c>
      <c r="O16" s="196">
        <v>12</v>
      </c>
      <c r="P16" s="196">
        <v>27</v>
      </c>
      <c r="Q16" s="196">
        <v>28</v>
      </c>
      <c r="R16" s="196">
        <v>233</v>
      </c>
      <c r="S16" s="76" t="s">
        <v>60</v>
      </c>
      <c r="T16" s="196">
        <v>274</v>
      </c>
      <c r="U16" s="196">
        <v>1271</v>
      </c>
      <c r="V16" s="196">
        <v>1545</v>
      </c>
      <c r="W16" s="196">
        <v>970</v>
      </c>
      <c r="X16" s="196">
        <v>238</v>
      </c>
      <c r="Y16" s="196">
        <v>59</v>
      </c>
      <c r="Z16" s="196">
        <v>278</v>
      </c>
      <c r="AA16" s="76" t="s">
        <v>60</v>
      </c>
      <c r="AB16" s="196">
        <v>664</v>
      </c>
      <c r="AC16" s="196">
        <v>31</v>
      </c>
      <c r="AD16" s="196">
        <v>69</v>
      </c>
      <c r="AE16" s="196">
        <v>115</v>
      </c>
      <c r="AF16" s="196">
        <v>3</v>
      </c>
      <c r="AG16" s="196">
        <v>55</v>
      </c>
      <c r="AH16" s="196">
        <v>28</v>
      </c>
      <c r="AI16" s="196">
        <v>5</v>
      </c>
    </row>
    <row r="17" ht="15" customHeight="1">
      <c r="F17" s="197"/>
    </row>
  </sheetData>
  <sheetProtection/>
  <printOptions horizontalCentered="1"/>
  <pageMargins left="0.3937007874015748" right="0.3937007874015748" top="0.7874015748031497" bottom="0" header="0" footer="0.31496062992125984"/>
  <pageSetup horizontalDpi="600" verticalDpi="600" orientation="landscape" paperSize="9" scale="73" r:id="rId1"/>
  <headerFooter alignWithMargins="0">
    <oddFooter>&amp;L&amp;14Tab. &amp;A&amp;R&amp;14&amp;P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75" zoomScaleNormal="75" zoomScaleSheetLayoutView="75" zoomScalePageLayoutView="0" workbookViewId="0" topLeftCell="A1">
      <selection activeCell="A4" sqref="A4"/>
    </sheetView>
  </sheetViews>
  <sheetFormatPr defaultColWidth="14.21484375" defaultRowHeight="15"/>
  <cols>
    <col min="1" max="1" width="23.21484375" style="71" customWidth="1"/>
    <col min="2" max="8" width="16.88671875" style="71" customWidth="1"/>
    <col min="9" max="16384" width="14.21484375" style="71" customWidth="1"/>
  </cols>
  <sheetData>
    <row r="1" s="123" customFormat="1" ht="39" customHeight="1" thickBot="1">
      <c r="A1" s="123" t="s">
        <v>29</v>
      </c>
    </row>
    <row r="2" spans="1:8" s="45" customFormat="1" ht="32.25" customHeight="1" thickTop="1">
      <c r="A2" s="41"/>
      <c r="B2" s="43" t="s">
        <v>202</v>
      </c>
      <c r="C2" s="43"/>
      <c r="D2" s="43"/>
      <c r="E2" s="43"/>
      <c r="F2" s="43"/>
      <c r="G2" s="43"/>
      <c r="H2" s="82"/>
    </row>
    <row r="3" spans="1:8" s="52" customFormat="1" ht="21" customHeight="1">
      <c r="A3" s="46"/>
      <c r="B3" s="198" t="s">
        <v>261</v>
      </c>
      <c r="C3" s="47"/>
      <c r="D3" s="47"/>
      <c r="E3" s="47"/>
      <c r="F3" s="47"/>
      <c r="G3" s="47"/>
      <c r="H3" s="140"/>
    </row>
    <row r="4" spans="1:8" s="52" customFormat="1" ht="18" customHeight="1">
      <c r="A4" s="53" t="s">
        <v>35</v>
      </c>
      <c r="B4" s="49" t="s">
        <v>187</v>
      </c>
      <c r="C4" s="54"/>
      <c r="D4" s="54"/>
      <c r="E4" s="47" t="s">
        <v>188</v>
      </c>
      <c r="F4" s="47"/>
      <c r="G4" s="48"/>
      <c r="H4" s="51" t="s">
        <v>187</v>
      </c>
    </row>
    <row r="5" spans="1:8" s="52" customFormat="1" ht="14.25" customHeight="1">
      <c r="A5" s="53" t="s">
        <v>41</v>
      </c>
      <c r="B5" s="54" t="s">
        <v>189</v>
      </c>
      <c r="C5" s="54" t="s">
        <v>190</v>
      </c>
      <c r="D5" s="96" t="s">
        <v>44</v>
      </c>
      <c r="E5" s="54"/>
      <c r="F5" s="54"/>
      <c r="G5" s="54"/>
      <c r="H5" s="58" t="s">
        <v>191</v>
      </c>
    </row>
    <row r="6" spans="1:8" s="52" customFormat="1" ht="15" customHeight="1">
      <c r="A6" s="59"/>
      <c r="B6" s="54" t="s">
        <v>192</v>
      </c>
      <c r="C6" s="54" t="s">
        <v>193</v>
      </c>
      <c r="D6" s="60" t="str">
        <f>"(Sp. "&amp;B10&amp;" und "&amp;C10&amp;")"</f>
        <v>(Sp. 178 und 179)</v>
      </c>
      <c r="E6" s="54" t="s">
        <v>194</v>
      </c>
      <c r="F6" s="54" t="s">
        <v>195</v>
      </c>
      <c r="G6" s="54" t="s">
        <v>196</v>
      </c>
      <c r="H6" s="58" t="s">
        <v>197</v>
      </c>
    </row>
    <row r="7" spans="1:8" s="52" customFormat="1" ht="14.25">
      <c r="A7" s="59"/>
      <c r="B7" s="54" t="s">
        <v>198</v>
      </c>
      <c r="C7" s="54" t="s">
        <v>199</v>
      </c>
      <c r="D7" s="54"/>
      <c r="E7" s="54"/>
      <c r="F7" s="54"/>
      <c r="G7" s="54" t="s">
        <v>200</v>
      </c>
      <c r="H7" s="58" t="s">
        <v>199</v>
      </c>
    </row>
    <row r="8" spans="1:8" s="52" customFormat="1" ht="14.25">
      <c r="A8" s="59"/>
      <c r="B8" s="54"/>
      <c r="C8" s="54"/>
      <c r="D8" s="54"/>
      <c r="E8" s="54"/>
      <c r="F8" s="54"/>
      <c r="G8" s="54"/>
      <c r="H8" s="58"/>
    </row>
    <row r="9" spans="1:8" s="52" customFormat="1" ht="14.25" customHeight="1">
      <c r="A9" s="59"/>
      <c r="B9" s="62"/>
      <c r="C9" s="62"/>
      <c r="D9" s="62"/>
      <c r="E9" s="62"/>
      <c r="F9" s="62"/>
      <c r="G9" s="62"/>
      <c r="H9" s="63"/>
    </row>
    <row r="10" spans="1:8" s="67" customFormat="1" ht="10.5" customHeight="1" thickBot="1">
      <c r="A10" s="64"/>
      <c r="B10" s="65">
        <v>178</v>
      </c>
      <c r="C10" s="65">
        <f aca="true" t="shared" si="0" ref="C10:H10">B10+1</f>
        <v>179</v>
      </c>
      <c r="D10" s="65">
        <f t="shared" si="0"/>
        <v>180</v>
      </c>
      <c r="E10" s="65">
        <f t="shared" si="0"/>
        <v>181</v>
      </c>
      <c r="F10" s="65">
        <f t="shared" si="0"/>
        <v>182</v>
      </c>
      <c r="G10" s="65">
        <f t="shared" si="0"/>
        <v>183</v>
      </c>
      <c r="H10" s="66">
        <f t="shared" si="0"/>
        <v>184</v>
      </c>
    </row>
    <row r="11" spans="1:8" ht="21" customHeight="1">
      <c r="A11" s="68"/>
      <c r="B11" s="69" t="s">
        <v>56</v>
      </c>
      <c r="C11" s="69"/>
      <c r="D11" s="69"/>
      <c r="E11" s="69"/>
      <c r="F11" s="69"/>
      <c r="G11" s="69"/>
      <c r="H11" s="70"/>
    </row>
    <row r="12" spans="1:8" s="201" customFormat="1" ht="30" customHeight="1" thickBot="1">
      <c r="A12" s="72" t="s">
        <v>27</v>
      </c>
      <c r="B12" s="199">
        <v>1365</v>
      </c>
      <c r="C12" s="199">
        <v>4403</v>
      </c>
      <c r="D12" s="199">
        <v>5768</v>
      </c>
      <c r="E12" s="199">
        <v>4187</v>
      </c>
      <c r="F12" s="199">
        <v>124</v>
      </c>
      <c r="G12" s="199">
        <v>80</v>
      </c>
      <c r="H12" s="200">
        <v>1377</v>
      </c>
    </row>
    <row r="13" spans="1:8" s="77" customFormat="1" ht="19.5" customHeight="1" thickTop="1">
      <c r="A13" s="76" t="s">
        <v>57</v>
      </c>
      <c r="B13" s="77">
        <v>1360</v>
      </c>
      <c r="C13" s="77">
        <v>3728</v>
      </c>
      <c r="D13" s="77">
        <v>5088</v>
      </c>
      <c r="E13" s="77">
        <v>3547</v>
      </c>
      <c r="F13" s="77">
        <v>118</v>
      </c>
      <c r="G13" s="77">
        <v>58</v>
      </c>
      <c r="H13" s="77">
        <v>1365</v>
      </c>
    </row>
    <row r="14" spans="1:8" s="79" customFormat="1" ht="14.25">
      <c r="A14" s="76" t="s">
        <v>58</v>
      </c>
      <c r="B14" s="79">
        <v>1345</v>
      </c>
      <c r="C14" s="79">
        <v>4053</v>
      </c>
      <c r="D14" s="79">
        <v>5398</v>
      </c>
      <c r="E14" s="79">
        <v>3856</v>
      </c>
      <c r="F14" s="79">
        <v>115</v>
      </c>
      <c r="G14" s="79">
        <v>67</v>
      </c>
      <c r="H14" s="79">
        <v>1360</v>
      </c>
    </row>
    <row r="15" spans="1:8" s="79" customFormat="1" ht="14.25">
      <c r="A15" s="76" t="s">
        <v>59</v>
      </c>
      <c r="B15" s="79">
        <v>1452</v>
      </c>
      <c r="C15" s="79">
        <v>3631</v>
      </c>
      <c r="D15" s="79">
        <v>5083</v>
      </c>
      <c r="E15" s="79">
        <v>3544</v>
      </c>
      <c r="F15" s="79">
        <v>133</v>
      </c>
      <c r="G15" s="79">
        <v>61</v>
      </c>
      <c r="H15" s="79">
        <v>1345</v>
      </c>
    </row>
    <row r="16" spans="1:8" s="79" customFormat="1" ht="14.25">
      <c r="A16" s="76" t="s">
        <v>60</v>
      </c>
      <c r="B16" s="79">
        <v>1416</v>
      </c>
      <c r="C16" s="79">
        <v>4656</v>
      </c>
      <c r="D16" s="79">
        <v>6072</v>
      </c>
      <c r="E16" s="79">
        <v>4420</v>
      </c>
      <c r="F16" s="79">
        <v>137</v>
      </c>
      <c r="G16" s="79">
        <v>63</v>
      </c>
      <c r="H16" s="79">
        <v>1452</v>
      </c>
    </row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C33"/>
  <sheetViews>
    <sheetView tabSelected="1" view="pageBreakPreview" zoomScale="75" zoomScaleNormal="75" zoomScaleSheetLayoutView="75" zoomScalePageLayoutView="0" workbookViewId="0" topLeftCell="A1">
      <selection activeCell="A4" sqref="A4"/>
    </sheetView>
  </sheetViews>
  <sheetFormatPr defaultColWidth="14.21484375" defaultRowHeight="15"/>
  <cols>
    <col min="1" max="1" width="23.10546875" style="71" customWidth="1"/>
    <col min="2" max="7" width="20.21484375" style="71" customWidth="1"/>
    <col min="8" max="8" width="23.10546875" style="71" customWidth="1"/>
    <col min="9" max="13" width="23.77734375" style="71" customWidth="1"/>
    <col min="14" max="14" width="23.10546875" style="71" customWidth="1"/>
    <col min="15" max="21" width="17.5546875" style="71" customWidth="1"/>
    <col min="22" max="22" width="23.10546875" style="71" customWidth="1"/>
    <col min="23" max="29" width="17.5546875" style="71" customWidth="1"/>
    <col min="30" max="30" width="23.10546875" style="71" customWidth="1"/>
    <col min="31" max="36" width="20.21484375" style="71" customWidth="1"/>
    <col min="37" max="37" width="23.10546875" style="71" customWidth="1"/>
    <col min="38" max="45" width="15.4453125" style="71" customWidth="1"/>
    <col min="46" max="46" width="23.10546875" style="71" customWidth="1"/>
    <col min="47" max="51" width="15.77734375" style="71" customWidth="1"/>
    <col min="52" max="52" width="16.5546875" style="71" customWidth="1"/>
    <col min="53" max="54" width="14.5546875" style="71" customWidth="1"/>
    <col min="55" max="16384" width="14.21484375" style="71" customWidth="1"/>
  </cols>
  <sheetData>
    <row r="1" spans="1:55" s="123" customFormat="1" ht="38.25" customHeight="1" thickBot="1">
      <c r="A1" s="123" t="s">
        <v>29</v>
      </c>
      <c r="H1" s="123" t="str">
        <f>$A$1</f>
        <v>Quartalsstatistik - Alterssicherung der Landwirte</v>
      </c>
      <c r="N1" s="123" t="str">
        <f>$A$1</f>
        <v>Quartalsstatistik - Alterssicherung der Landwirte</v>
      </c>
      <c r="V1" s="123" t="str">
        <f>$A$1</f>
        <v>Quartalsstatistik - Alterssicherung der Landwirte</v>
      </c>
      <c r="AD1" s="123" t="str">
        <f>$A$1</f>
        <v>Quartalsstatistik - Alterssicherung der Landwirte</v>
      </c>
      <c r="AK1" s="123" t="str">
        <f>$A$1</f>
        <v>Quartalsstatistik - Alterssicherung der Landwirte</v>
      </c>
      <c r="AT1" s="123" t="str">
        <f>$A$1</f>
        <v>Quartalsstatistik - Alterssicherung der Landwirte</v>
      </c>
      <c r="BC1" s="202"/>
    </row>
    <row r="2" spans="1:55" s="213" customFormat="1" ht="32.25" customHeight="1" thickTop="1">
      <c r="A2" s="203"/>
      <c r="B2" s="204" t="s">
        <v>262</v>
      </c>
      <c r="C2" s="205"/>
      <c r="D2" s="205"/>
      <c r="E2" s="205"/>
      <c r="F2" s="205"/>
      <c r="G2" s="206"/>
      <c r="H2" s="203"/>
      <c r="I2" s="204" t="s">
        <v>263</v>
      </c>
      <c r="J2" s="204"/>
      <c r="K2" s="205"/>
      <c r="L2" s="205"/>
      <c r="M2" s="206"/>
      <c r="N2" s="203"/>
      <c r="O2" s="204" t="s">
        <v>264</v>
      </c>
      <c r="P2" s="204"/>
      <c r="Q2" s="204"/>
      <c r="R2" s="204"/>
      <c r="S2" s="204"/>
      <c r="T2" s="204"/>
      <c r="U2" s="206"/>
      <c r="V2" s="203"/>
      <c r="W2" s="207"/>
      <c r="X2" s="204" t="s">
        <v>265</v>
      </c>
      <c r="Y2" s="204"/>
      <c r="Z2" s="205"/>
      <c r="AA2" s="205"/>
      <c r="AB2" s="205"/>
      <c r="AC2" s="206"/>
      <c r="AD2" s="203"/>
      <c r="AE2" s="204" t="s">
        <v>265</v>
      </c>
      <c r="AF2" s="204"/>
      <c r="AG2" s="205"/>
      <c r="AH2" s="205"/>
      <c r="AI2" s="205"/>
      <c r="AJ2" s="206"/>
      <c r="AK2" s="203"/>
      <c r="AL2" s="204" t="s">
        <v>265</v>
      </c>
      <c r="AM2" s="204"/>
      <c r="AN2" s="205"/>
      <c r="AO2" s="205"/>
      <c r="AP2" s="205"/>
      <c r="AQ2" s="205"/>
      <c r="AR2" s="206"/>
      <c r="AS2" s="208"/>
      <c r="AT2" s="203"/>
      <c r="AU2" s="209"/>
      <c r="AV2" s="204" t="s">
        <v>265</v>
      </c>
      <c r="AW2" s="205"/>
      <c r="AX2" s="205"/>
      <c r="AY2" s="205"/>
      <c r="AZ2" s="210"/>
      <c r="BA2" s="211" t="s">
        <v>266</v>
      </c>
      <c r="BB2" s="206"/>
      <c r="BC2" s="212"/>
    </row>
    <row r="3" spans="1:55" s="222" customFormat="1" ht="24" customHeight="1">
      <c r="A3" s="214"/>
      <c r="B3" s="47" t="s">
        <v>267</v>
      </c>
      <c r="C3" s="47"/>
      <c r="D3" s="47"/>
      <c r="E3" s="48"/>
      <c r="F3" s="54"/>
      <c r="G3" s="215"/>
      <c r="H3" s="214"/>
      <c r="I3" s="216"/>
      <c r="J3" s="54"/>
      <c r="K3" s="54"/>
      <c r="L3" s="54"/>
      <c r="M3" s="85"/>
      <c r="N3" s="214"/>
      <c r="O3" s="47" t="s">
        <v>268</v>
      </c>
      <c r="P3" s="48"/>
      <c r="Q3" s="48"/>
      <c r="R3" s="47" t="s">
        <v>8</v>
      </c>
      <c r="S3" s="48"/>
      <c r="T3" s="48"/>
      <c r="U3" s="217" t="s">
        <v>269</v>
      </c>
      <c r="V3" s="214"/>
      <c r="W3" s="218" t="s">
        <v>270</v>
      </c>
      <c r="X3" s="47" t="s">
        <v>271</v>
      </c>
      <c r="Y3" s="47"/>
      <c r="Z3" s="48"/>
      <c r="AA3" s="47" t="s">
        <v>272</v>
      </c>
      <c r="AB3" s="48"/>
      <c r="AC3" s="219"/>
      <c r="AD3" s="214"/>
      <c r="AE3" s="47" t="s">
        <v>273</v>
      </c>
      <c r="AF3" s="47"/>
      <c r="AG3" s="48"/>
      <c r="AH3" s="49"/>
      <c r="AI3" s="54"/>
      <c r="AJ3" s="58"/>
      <c r="AK3" s="214"/>
      <c r="AL3" s="47" t="s">
        <v>274</v>
      </c>
      <c r="AM3" s="47"/>
      <c r="AN3" s="48"/>
      <c r="AO3" s="48"/>
      <c r="AP3" s="48"/>
      <c r="AQ3" s="54"/>
      <c r="AR3" s="220"/>
      <c r="AS3" s="221"/>
      <c r="AT3" s="214"/>
      <c r="AU3" s="179" t="s">
        <v>275</v>
      </c>
      <c r="AV3" s="47" t="s">
        <v>276</v>
      </c>
      <c r="AW3" s="47"/>
      <c r="AX3" s="47"/>
      <c r="AY3" s="48"/>
      <c r="AZ3" s="57"/>
      <c r="BA3" s="220"/>
      <c r="BB3" s="85"/>
      <c r="BC3" s="80"/>
    </row>
    <row r="4" spans="1:55" s="52" customFormat="1" ht="14.25" customHeight="1">
      <c r="A4" s="223"/>
      <c r="B4" s="54"/>
      <c r="C4" s="54"/>
      <c r="D4" s="54"/>
      <c r="E4" s="54"/>
      <c r="F4" s="54" t="s">
        <v>277</v>
      </c>
      <c r="G4" s="215" t="s">
        <v>278</v>
      </c>
      <c r="H4" s="223"/>
      <c r="I4" s="216" t="s">
        <v>279</v>
      </c>
      <c r="J4" s="49" t="s">
        <v>280</v>
      </c>
      <c r="K4" s="54" t="s">
        <v>281</v>
      </c>
      <c r="L4" s="49" t="s">
        <v>282</v>
      </c>
      <c r="M4" s="215" t="s">
        <v>262</v>
      </c>
      <c r="N4" s="223"/>
      <c r="O4" s="54"/>
      <c r="P4" s="54"/>
      <c r="Q4" s="54"/>
      <c r="R4" s="54"/>
      <c r="S4" s="54"/>
      <c r="T4" s="54"/>
      <c r="U4" s="215" t="s">
        <v>283</v>
      </c>
      <c r="V4" s="223"/>
      <c r="W4" s="224"/>
      <c r="X4" s="54"/>
      <c r="Y4" s="49"/>
      <c r="Z4" s="54"/>
      <c r="AA4" s="54"/>
      <c r="AB4" s="49"/>
      <c r="AC4" s="85"/>
      <c r="AD4" s="223"/>
      <c r="AE4" s="54"/>
      <c r="AF4" s="49"/>
      <c r="AG4" s="54"/>
      <c r="AH4" s="49" t="s">
        <v>284</v>
      </c>
      <c r="AI4" s="224" t="s">
        <v>126</v>
      </c>
      <c r="AJ4" s="58" t="s">
        <v>285</v>
      </c>
      <c r="AK4" s="223"/>
      <c r="AL4" s="47" t="s">
        <v>286</v>
      </c>
      <c r="AM4" s="225"/>
      <c r="AN4" s="48"/>
      <c r="AO4" s="54"/>
      <c r="AP4" s="224"/>
      <c r="AQ4" s="54" t="s">
        <v>287</v>
      </c>
      <c r="AR4" s="54" t="s">
        <v>288</v>
      </c>
      <c r="AS4" s="226" t="s">
        <v>289</v>
      </c>
      <c r="AT4" s="223"/>
      <c r="AU4" s="54" t="s">
        <v>290</v>
      </c>
      <c r="AV4" s="49"/>
      <c r="AW4" s="54"/>
      <c r="AX4" s="54"/>
      <c r="AY4" s="49"/>
      <c r="AZ4" s="224" t="s">
        <v>264</v>
      </c>
      <c r="BA4" s="54"/>
      <c r="BB4" s="58"/>
      <c r="BC4" s="80"/>
    </row>
    <row r="5" spans="1:55" s="52" customFormat="1" ht="14.25" customHeight="1">
      <c r="A5" s="223" t="s">
        <v>35</v>
      </c>
      <c r="B5" s="54" t="s">
        <v>291</v>
      </c>
      <c r="C5" s="54" t="s">
        <v>291</v>
      </c>
      <c r="D5" s="54" t="s">
        <v>292</v>
      </c>
      <c r="E5" s="54" t="s">
        <v>173</v>
      </c>
      <c r="F5" s="54" t="s">
        <v>278</v>
      </c>
      <c r="G5" s="85" t="s">
        <v>44</v>
      </c>
      <c r="H5" s="223" t="s">
        <v>35</v>
      </c>
      <c r="I5" s="216" t="s">
        <v>293</v>
      </c>
      <c r="J5" s="54" t="s">
        <v>294</v>
      </c>
      <c r="K5" s="54" t="s">
        <v>295</v>
      </c>
      <c r="L5" s="54" t="s">
        <v>296</v>
      </c>
      <c r="M5" s="85" t="s">
        <v>40</v>
      </c>
      <c r="N5" s="223" t="s">
        <v>35</v>
      </c>
      <c r="O5" s="54" t="s">
        <v>297</v>
      </c>
      <c r="P5" s="54" t="s">
        <v>173</v>
      </c>
      <c r="Q5" s="57" t="s">
        <v>44</v>
      </c>
      <c r="R5" s="54" t="s">
        <v>298</v>
      </c>
      <c r="S5" s="54" t="s">
        <v>299</v>
      </c>
      <c r="T5" s="57" t="s">
        <v>44</v>
      </c>
      <c r="U5" s="215" t="s">
        <v>300</v>
      </c>
      <c r="V5" s="223" t="s">
        <v>35</v>
      </c>
      <c r="W5" s="54" t="s">
        <v>227</v>
      </c>
      <c r="X5" s="54" t="s">
        <v>291</v>
      </c>
      <c r="Y5" s="54" t="s">
        <v>291</v>
      </c>
      <c r="Z5" s="54" t="s">
        <v>292</v>
      </c>
      <c r="AA5" s="54" t="s">
        <v>291</v>
      </c>
      <c r="AB5" s="54" t="s">
        <v>291</v>
      </c>
      <c r="AC5" s="58" t="s">
        <v>292</v>
      </c>
      <c r="AD5" s="223" t="s">
        <v>35</v>
      </c>
      <c r="AE5" s="54" t="s">
        <v>213</v>
      </c>
      <c r="AF5" s="54" t="s">
        <v>213</v>
      </c>
      <c r="AG5" s="54" t="s">
        <v>301</v>
      </c>
      <c r="AH5" s="54" t="s">
        <v>302</v>
      </c>
      <c r="AI5" s="57" t="s">
        <v>44</v>
      </c>
      <c r="AJ5" s="58" t="s">
        <v>303</v>
      </c>
      <c r="AK5" s="223" t="s">
        <v>35</v>
      </c>
      <c r="AL5" s="54" t="s">
        <v>291</v>
      </c>
      <c r="AM5" s="54" t="s">
        <v>291</v>
      </c>
      <c r="AN5" s="54" t="s">
        <v>304</v>
      </c>
      <c r="AO5" s="54" t="s">
        <v>305</v>
      </c>
      <c r="AP5" s="57" t="s">
        <v>44</v>
      </c>
      <c r="AQ5" s="54" t="s">
        <v>306</v>
      </c>
      <c r="AR5" s="54" t="s">
        <v>307</v>
      </c>
      <c r="AS5" s="226" t="s">
        <v>308</v>
      </c>
      <c r="AT5" s="223" t="s">
        <v>35</v>
      </c>
      <c r="AU5" s="54" t="s">
        <v>309</v>
      </c>
      <c r="AV5" s="54" t="s">
        <v>310</v>
      </c>
      <c r="AW5" s="54" t="s">
        <v>311</v>
      </c>
      <c r="AX5" s="54" t="s">
        <v>173</v>
      </c>
      <c r="AY5" s="57" t="s">
        <v>44</v>
      </c>
      <c r="AZ5" s="57" t="s">
        <v>40</v>
      </c>
      <c r="BA5" s="54"/>
      <c r="BB5" s="58"/>
      <c r="BC5" s="80"/>
    </row>
    <row r="6" spans="1:55" s="52" customFormat="1" ht="14.25" customHeight="1">
      <c r="A6" s="223" t="s">
        <v>41</v>
      </c>
      <c r="B6" s="54" t="s">
        <v>161</v>
      </c>
      <c r="C6" s="54" t="s">
        <v>162</v>
      </c>
      <c r="D6" s="54" t="s">
        <v>312</v>
      </c>
      <c r="E6" s="54" t="s">
        <v>267</v>
      </c>
      <c r="F6" s="54" t="s">
        <v>313</v>
      </c>
      <c r="G6" s="58" t="str">
        <f>"(Sp. "&amp;B10&amp;" bis "&amp;F10&amp;")"</f>
        <v>(Sp. 185 bis 189)</v>
      </c>
      <c r="H6" s="223" t="s">
        <v>41</v>
      </c>
      <c r="I6" s="216" t="s">
        <v>314</v>
      </c>
      <c r="J6" s="54" t="s">
        <v>315</v>
      </c>
      <c r="K6" s="54" t="s">
        <v>316</v>
      </c>
      <c r="L6" s="54" t="s">
        <v>317</v>
      </c>
      <c r="M6" s="58" t="str">
        <f>"(Sp. "&amp;G10&amp;" bis "&amp;L10&amp;")"</f>
        <v>(Sp. 190 bis 194)</v>
      </c>
      <c r="N6" s="223" t="s">
        <v>41</v>
      </c>
      <c r="O6" s="54" t="s">
        <v>318</v>
      </c>
      <c r="P6" s="54" t="s">
        <v>319</v>
      </c>
      <c r="Q6" s="185" t="str">
        <f>"(Sp. "&amp;O10&amp;" und "&amp;P10&amp;")"</f>
        <v>(Sp. 196 und 197)</v>
      </c>
      <c r="R6" s="54" t="s">
        <v>320</v>
      </c>
      <c r="S6" s="54" t="s">
        <v>321</v>
      </c>
      <c r="T6" s="185" t="str">
        <f>"(Sp. "&amp;R10&amp;" und "&amp;S10&amp;")"</f>
        <v>(Sp. 199 und 200)</v>
      </c>
      <c r="U6" s="85" t="s">
        <v>40</v>
      </c>
      <c r="V6" s="223" t="s">
        <v>41</v>
      </c>
      <c r="W6" s="54" t="s">
        <v>322</v>
      </c>
      <c r="X6" s="54" t="s">
        <v>161</v>
      </c>
      <c r="Y6" s="54" t="s">
        <v>162</v>
      </c>
      <c r="Z6" s="54" t="s">
        <v>312</v>
      </c>
      <c r="AA6" s="54" t="s">
        <v>161</v>
      </c>
      <c r="AB6" s="54" t="s">
        <v>162</v>
      </c>
      <c r="AC6" s="58" t="s">
        <v>312</v>
      </c>
      <c r="AD6" s="223" t="s">
        <v>41</v>
      </c>
      <c r="AE6" s="54" t="s">
        <v>164</v>
      </c>
      <c r="AF6" s="54" t="s">
        <v>312</v>
      </c>
      <c r="AG6" s="54" t="s">
        <v>323</v>
      </c>
      <c r="AH6" s="54"/>
      <c r="AI6" s="185" t="str">
        <f>"(Sp. "&amp;X10&amp;" bis "&amp;AH10&amp;")"</f>
        <v>(Sp. 204 bis 213)</v>
      </c>
      <c r="AJ6" s="58"/>
      <c r="AK6" s="223" t="s">
        <v>41</v>
      </c>
      <c r="AL6" s="54" t="s">
        <v>161</v>
      </c>
      <c r="AM6" s="54" t="s">
        <v>162</v>
      </c>
      <c r="AN6" s="54" t="s">
        <v>312</v>
      </c>
      <c r="AO6" s="54" t="s">
        <v>324</v>
      </c>
      <c r="AP6" s="185" t="str">
        <f>"(Sp. "&amp;AL10&amp;" bis "&amp;AO10&amp;")"</f>
        <v>(Sp. 216 bis 219)</v>
      </c>
      <c r="AQ6" s="54" t="s">
        <v>325</v>
      </c>
      <c r="AR6" s="54" t="s">
        <v>326</v>
      </c>
      <c r="AS6" s="226" t="s">
        <v>327</v>
      </c>
      <c r="AT6" s="223" t="s">
        <v>41</v>
      </c>
      <c r="AU6" s="54" t="s">
        <v>328</v>
      </c>
      <c r="AV6" s="54" t="s">
        <v>329</v>
      </c>
      <c r="AW6" s="54" t="s">
        <v>330</v>
      </c>
      <c r="AX6" s="54" t="s">
        <v>329</v>
      </c>
      <c r="AY6" s="185" t="str">
        <f>"(Sp. "&amp;AV10&amp;" bis "&amp;AX10&amp;")"</f>
        <v>(Sp. 225 bis 227)</v>
      </c>
      <c r="AZ6" s="54" t="str">
        <f>"(Sp. "&amp;U10&amp;", "&amp;W10&amp;", "&amp;AI10&amp;","</f>
        <v>(Sp. 202, 203, 214,</v>
      </c>
      <c r="BA6" s="54"/>
      <c r="BB6" s="58"/>
      <c r="BC6" s="80"/>
    </row>
    <row r="7" spans="1:55" s="52" customFormat="1" ht="14.25" customHeight="1">
      <c r="A7" s="214"/>
      <c r="B7" s="54" t="s">
        <v>165</v>
      </c>
      <c r="C7" s="54" t="s">
        <v>166</v>
      </c>
      <c r="D7" s="54" t="s">
        <v>331</v>
      </c>
      <c r="E7" s="54" t="s">
        <v>332</v>
      </c>
      <c r="F7" s="54" t="s">
        <v>333</v>
      </c>
      <c r="G7" s="58"/>
      <c r="H7" s="214"/>
      <c r="I7" s="216" t="s">
        <v>334</v>
      </c>
      <c r="J7" s="54"/>
      <c r="K7" s="54"/>
      <c r="L7" s="227" t="s">
        <v>335</v>
      </c>
      <c r="M7" s="58"/>
      <c r="N7" s="214"/>
      <c r="O7" s="54" t="s">
        <v>336</v>
      </c>
      <c r="P7" s="54" t="s">
        <v>337</v>
      </c>
      <c r="Q7" s="227"/>
      <c r="R7" s="54" t="s">
        <v>338</v>
      </c>
      <c r="S7" s="54" t="s">
        <v>339</v>
      </c>
      <c r="T7" s="227"/>
      <c r="U7" s="58" t="str">
        <f>"(Sp. "&amp;Q10&amp;" und "&amp;T10&amp;")"</f>
        <v>(Sp. 198 und 201)</v>
      </c>
      <c r="V7" s="214"/>
      <c r="W7" s="54" t="s">
        <v>340</v>
      </c>
      <c r="X7" s="54" t="s">
        <v>165</v>
      </c>
      <c r="Y7" s="54" t="s">
        <v>166</v>
      </c>
      <c r="Z7" s="54" t="s">
        <v>331</v>
      </c>
      <c r="AA7" s="54" t="s">
        <v>165</v>
      </c>
      <c r="AB7" s="54" t="s">
        <v>166</v>
      </c>
      <c r="AC7" s="58" t="s">
        <v>331</v>
      </c>
      <c r="AD7" s="214"/>
      <c r="AE7" s="54"/>
      <c r="AF7" s="54" t="s">
        <v>341</v>
      </c>
      <c r="AG7" s="54"/>
      <c r="AH7" s="54"/>
      <c r="AI7" s="54"/>
      <c r="AJ7" s="58"/>
      <c r="AK7" s="214"/>
      <c r="AL7" s="54" t="s">
        <v>165</v>
      </c>
      <c r="AM7" s="54" t="s">
        <v>166</v>
      </c>
      <c r="AN7" s="54" t="s">
        <v>331</v>
      </c>
      <c r="AO7" s="54" t="s">
        <v>342</v>
      </c>
      <c r="AP7" s="54"/>
      <c r="AQ7" s="54"/>
      <c r="AR7" s="228"/>
      <c r="AS7" s="226" t="s">
        <v>343</v>
      </c>
      <c r="AT7" s="214"/>
      <c r="AU7" s="49" t="s">
        <v>344</v>
      </c>
      <c r="AV7" s="227" t="s">
        <v>345</v>
      </c>
      <c r="AW7" s="227" t="s">
        <v>346</v>
      </c>
      <c r="AX7" s="227" t="s">
        <v>347</v>
      </c>
      <c r="AY7" s="54"/>
      <c r="AZ7" s="54" t="str">
        <f>AJ10&amp;", "&amp;AP10&amp;" bis "&amp;AU10&amp;", "&amp;AY10&amp;")"</f>
        <v>215, 220 bis 224, 228)</v>
      </c>
      <c r="BA7" s="49"/>
      <c r="BB7" s="51"/>
      <c r="BC7" s="80"/>
    </row>
    <row r="8" spans="1:55" s="52" customFormat="1" ht="14.25" customHeight="1">
      <c r="A8" s="214"/>
      <c r="B8" s="54"/>
      <c r="C8" s="54"/>
      <c r="D8" s="54"/>
      <c r="E8" s="54"/>
      <c r="F8" s="54"/>
      <c r="G8" s="58"/>
      <c r="H8" s="214"/>
      <c r="I8" s="216"/>
      <c r="J8" s="54"/>
      <c r="K8" s="54"/>
      <c r="L8" s="54"/>
      <c r="M8" s="58"/>
      <c r="N8" s="214"/>
      <c r="O8" s="227" t="s">
        <v>348</v>
      </c>
      <c r="P8" s="54" t="s">
        <v>349</v>
      </c>
      <c r="Q8" s="227"/>
      <c r="R8" s="54" t="s">
        <v>350</v>
      </c>
      <c r="S8" s="54" t="s">
        <v>351</v>
      </c>
      <c r="T8" s="227"/>
      <c r="U8" s="58"/>
      <c r="V8" s="214"/>
      <c r="W8" s="54"/>
      <c r="X8" s="54"/>
      <c r="Y8" s="54"/>
      <c r="Z8" s="54"/>
      <c r="AA8" s="54"/>
      <c r="AB8" s="54"/>
      <c r="AC8" s="58"/>
      <c r="AD8" s="214"/>
      <c r="AE8" s="54"/>
      <c r="AF8" s="54"/>
      <c r="AG8" s="54"/>
      <c r="AH8" s="54"/>
      <c r="AI8" s="54"/>
      <c r="AJ8" s="58"/>
      <c r="AK8" s="214"/>
      <c r="AL8" s="54"/>
      <c r="AM8" s="54"/>
      <c r="AN8" s="54"/>
      <c r="AO8" s="54"/>
      <c r="AP8" s="54"/>
      <c r="AQ8" s="54"/>
      <c r="AR8" s="228"/>
      <c r="AS8" s="229"/>
      <c r="AT8" s="214"/>
      <c r="AU8" s="228"/>
      <c r="AV8" s="54"/>
      <c r="AW8" s="54"/>
      <c r="AX8" s="54"/>
      <c r="AY8" s="54"/>
      <c r="AZ8" s="54"/>
      <c r="BA8" s="228"/>
      <c r="BB8" s="58"/>
      <c r="BC8" s="80"/>
    </row>
    <row r="9" spans="1:55" s="237" customFormat="1" ht="13.5" customHeight="1">
      <c r="A9" s="230"/>
      <c r="B9" s="231"/>
      <c r="C9" s="231"/>
      <c r="D9" s="231"/>
      <c r="E9" s="231"/>
      <c r="F9" s="231"/>
      <c r="G9" s="232"/>
      <c r="H9" s="230"/>
      <c r="I9" s="233"/>
      <c r="J9" s="231"/>
      <c r="K9" s="231"/>
      <c r="L9" s="231"/>
      <c r="M9" s="232"/>
      <c r="N9" s="230"/>
      <c r="O9" s="231"/>
      <c r="P9" s="231"/>
      <c r="Q9" s="231"/>
      <c r="R9" s="231"/>
      <c r="S9" s="231"/>
      <c r="T9" s="231"/>
      <c r="U9" s="232"/>
      <c r="V9" s="230"/>
      <c r="W9" s="234"/>
      <c r="X9" s="231"/>
      <c r="Y9" s="231"/>
      <c r="Z9" s="231"/>
      <c r="AA9" s="231"/>
      <c r="AB9" s="231"/>
      <c r="AC9" s="232"/>
      <c r="AD9" s="230"/>
      <c r="AE9" s="231"/>
      <c r="AF9" s="231"/>
      <c r="AG9" s="231"/>
      <c r="AH9" s="231"/>
      <c r="AI9" s="231"/>
      <c r="AJ9" s="232"/>
      <c r="AK9" s="230"/>
      <c r="AL9" s="231"/>
      <c r="AM9" s="231"/>
      <c r="AN9" s="231"/>
      <c r="AO9" s="231"/>
      <c r="AP9" s="231"/>
      <c r="AQ9" s="231"/>
      <c r="AR9" s="231"/>
      <c r="AS9" s="235"/>
      <c r="AT9" s="230"/>
      <c r="AU9" s="231"/>
      <c r="AV9" s="231"/>
      <c r="AW9" s="231"/>
      <c r="AX9" s="231"/>
      <c r="AY9" s="231"/>
      <c r="AZ9" s="231"/>
      <c r="BA9" s="231"/>
      <c r="BB9" s="232"/>
      <c r="BC9" s="236"/>
    </row>
    <row r="10" spans="1:55" s="67" customFormat="1" ht="10.5" customHeight="1" thickBot="1">
      <c r="A10" s="238"/>
      <c r="B10" s="65">
        <v>185</v>
      </c>
      <c r="C10" s="65">
        <f>B10+1</f>
        <v>186</v>
      </c>
      <c r="D10" s="65">
        <f>C10+1</f>
        <v>187</v>
      </c>
      <c r="E10" s="65">
        <f>D10+1</f>
        <v>188</v>
      </c>
      <c r="F10" s="65">
        <f>E10+1</f>
        <v>189</v>
      </c>
      <c r="G10" s="66">
        <f>F10+1</f>
        <v>190</v>
      </c>
      <c r="H10" s="238"/>
      <c r="I10" s="239">
        <f>G10+1</f>
        <v>191</v>
      </c>
      <c r="J10" s="65">
        <f>I10+1</f>
        <v>192</v>
      </c>
      <c r="K10" s="65">
        <f>J10+1</f>
        <v>193</v>
      </c>
      <c r="L10" s="65">
        <f>K10+1</f>
        <v>194</v>
      </c>
      <c r="M10" s="66">
        <f>L10+1</f>
        <v>195</v>
      </c>
      <c r="N10" s="238"/>
      <c r="O10" s="65">
        <f>M10+1</f>
        <v>196</v>
      </c>
      <c r="P10" s="65">
        <f aca="true" t="shared" si="0" ref="P10:U10">O10+1</f>
        <v>197</v>
      </c>
      <c r="Q10" s="65">
        <f t="shared" si="0"/>
        <v>198</v>
      </c>
      <c r="R10" s="65">
        <f t="shared" si="0"/>
        <v>199</v>
      </c>
      <c r="S10" s="65">
        <f t="shared" si="0"/>
        <v>200</v>
      </c>
      <c r="T10" s="65">
        <f t="shared" si="0"/>
        <v>201</v>
      </c>
      <c r="U10" s="66">
        <f t="shared" si="0"/>
        <v>202</v>
      </c>
      <c r="V10" s="238"/>
      <c r="W10" s="240">
        <f>U10+1</f>
        <v>203</v>
      </c>
      <c r="X10" s="65">
        <f aca="true" t="shared" si="1" ref="X10:AC10">W10+1</f>
        <v>204</v>
      </c>
      <c r="Y10" s="65">
        <f t="shared" si="1"/>
        <v>205</v>
      </c>
      <c r="Z10" s="65">
        <f t="shared" si="1"/>
        <v>206</v>
      </c>
      <c r="AA10" s="65">
        <f t="shared" si="1"/>
        <v>207</v>
      </c>
      <c r="AB10" s="65">
        <f t="shared" si="1"/>
        <v>208</v>
      </c>
      <c r="AC10" s="66">
        <f t="shared" si="1"/>
        <v>209</v>
      </c>
      <c r="AD10" s="238"/>
      <c r="AE10" s="65">
        <f>AC10+1</f>
        <v>210</v>
      </c>
      <c r="AF10" s="65">
        <f>AE10+1</f>
        <v>211</v>
      </c>
      <c r="AG10" s="65">
        <f>AF10+1</f>
        <v>212</v>
      </c>
      <c r="AH10" s="65">
        <f>AG10+1</f>
        <v>213</v>
      </c>
      <c r="AI10" s="65">
        <f>AH10+1</f>
        <v>214</v>
      </c>
      <c r="AJ10" s="66">
        <f>AI10+1</f>
        <v>215</v>
      </c>
      <c r="AK10" s="238"/>
      <c r="AL10" s="65">
        <f>AJ10+1</f>
        <v>216</v>
      </c>
      <c r="AM10" s="65">
        <f aca="true" t="shared" si="2" ref="AM10:AR10">AL10+1</f>
        <v>217</v>
      </c>
      <c r="AN10" s="65">
        <f t="shared" si="2"/>
        <v>218</v>
      </c>
      <c r="AO10" s="65">
        <f t="shared" si="2"/>
        <v>219</v>
      </c>
      <c r="AP10" s="65">
        <f t="shared" si="2"/>
        <v>220</v>
      </c>
      <c r="AQ10" s="65">
        <f t="shared" si="2"/>
        <v>221</v>
      </c>
      <c r="AR10" s="65">
        <f t="shared" si="2"/>
        <v>222</v>
      </c>
      <c r="AS10" s="191">
        <v>223</v>
      </c>
      <c r="AT10" s="238"/>
      <c r="AU10" s="65">
        <v>224</v>
      </c>
      <c r="AV10" s="65">
        <v>225</v>
      </c>
      <c r="AW10" s="65">
        <f aca="true" t="shared" si="3" ref="AW10:BB10">AV10+1</f>
        <v>226</v>
      </c>
      <c r="AX10" s="65">
        <f t="shared" si="3"/>
        <v>227</v>
      </c>
      <c r="AY10" s="65">
        <f t="shared" si="3"/>
        <v>228</v>
      </c>
      <c r="AZ10" s="65">
        <f t="shared" si="3"/>
        <v>229</v>
      </c>
      <c r="BA10" s="65">
        <f t="shared" si="3"/>
        <v>230</v>
      </c>
      <c r="BB10" s="66">
        <f t="shared" si="3"/>
        <v>231</v>
      </c>
      <c r="BC10" s="175"/>
    </row>
    <row r="11" spans="1:54" ht="27" customHeight="1">
      <c r="A11" s="223"/>
      <c r="B11" s="69" t="s">
        <v>168</v>
      </c>
      <c r="C11" s="69"/>
      <c r="D11" s="69"/>
      <c r="E11" s="69"/>
      <c r="F11" s="69"/>
      <c r="G11" s="70"/>
      <c r="H11" s="223"/>
      <c r="I11" s="69" t="s">
        <v>168</v>
      </c>
      <c r="J11" s="69"/>
      <c r="K11" s="69"/>
      <c r="L11" s="69"/>
      <c r="M11" s="70"/>
      <c r="N11" s="223"/>
      <c r="O11" s="69" t="s">
        <v>168</v>
      </c>
      <c r="P11" s="69"/>
      <c r="Q11" s="69"/>
      <c r="R11" s="69"/>
      <c r="S11" s="69"/>
      <c r="T11" s="69"/>
      <c r="U11" s="70"/>
      <c r="V11" s="223"/>
      <c r="W11" s="241"/>
      <c r="X11" s="69" t="s">
        <v>168</v>
      </c>
      <c r="Y11" s="69"/>
      <c r="Z11" s="69"/>
      <c r="AA11" s="69"/>
      <c r="AB11" s="69"/>
      <c r="AC11" s="70"/>
      <c r="AD11" s="223"/>
      <c r="AE11" s="69" t="s">
        <v>168</v>
      </c>
      <c r="AF11" s="69"/>
      <c r="AG11" s="69"/>
      <c r="AH11" s="69"/>
      <c r="AI11" s="69"/>
      <c r="AJ11" s="70"/>
      <c r="AK11" s="223"/>
      <c r="AL11" s="69" t="s">
        <v>168</v>
      </c>
      <c r="AM11" s="69"/>
      <c r="AN11" s="69"/>
      <c r="AO11" s="69"/>
      <c r="AP11" s="69"/>
      <c r="AQ11" s="69"/>
      <c r="AR11" s="149"/>
      <c r="AS11" s="242"/>
      <c r="AT11" s="223"/>
      <c r="AU11" s="149"/>
      <c r="AV11" s="69" t="s">
        <v>168</v>
      </c>
      <c r="AW11" s="69"/>
      <c r="AX11" s="69"/>
      <c r="AY11" s="69"/>
      <c r="AZ11" s="149"/>
      <c r="BA11" s="149"/>
      <c r="BB11" s="70"/>
    </row>
    <row r="12" spans="1:54" s="246" customFormat="1" ht="36" customHeight="1" thickBot="1">
      <c r="A12" s="243" t="s">
        <v>27</v>
      </c>
      <c r="B12" s="244">
        <v>96025951.74</v>
      </c>
      <c r="C12" s="244">
        <v>30581281.34</v>
      </c>
      <c r="D12" s="244">
        <v>2963647.5</v>
      </c>
      <c r="E12" s="244">
        <v>86968.37</v>
      </c>
      <c r="F12" s="244">
        <v>47343</v>
      </c>
      <c r="G12" s="245">
        <f>SUM(B12:F12)</f>
        <v>129705191.95</v>
      </c>
      <c r="H12" s="243" t="str">
        <f>$A$12</f>
        <v>I. Quartal 2021</v>
      </c>
      <c r="I12" s="244">
        <v>5000</v>
      </c>
      <c r="J12" s="244">
        <v>267289.18</v>
      </c>
      <c r="K12" s="244">
        <v>497537341.12</v>
      </c>
      <c r="L12" s="244">
        <v>312915.77</v>
      </c>
      <c r="M12" s="245">
        <f>SUM(I12:L12)+G12</f>
        <v>627827738.02</v>
      </c>
      <c r="N12" s="243" t="str">
        <f>$A$12</f>
        <v>I. Quartal 2021</v>
      </c>
      <c r="O12" s="244">
        <v>2345722.15</v>
      </c>
      <c r="P12" s="244">
        <v>30182.48</v>
      </c>
      <c r="Q12" s="244">
        <f>O12+P12</f>
        <v>2375904.63</v>
      </c>
      <c r="R12" s="244">
        <v>1442376.58</v>
      </c>
      <c r="S12" s="244">
        <v>1220453.53</v>
      </c>
      <c r="T12" s="244">
        <f>R12+S12</f>
        <v>2662830.1100000003</v>
      </c>
      <c r="U12" s="245">
        <f>Q12+T12</f>
        <v>5038734.74</v>
      </c>
      <c r="V12" s="243" t="str">
        <f>$A$12</f>
        <v>I. Quartal 2021</v>
      </c>
      <c r="W12" s="244">
        <v>80003.68</v>
      </c>
      <c r="X12" s="244">
        <v>268692681.91</v>
      </c>
      <c r="Y12" s="244">
        <v>132220540.34</v>
      </c>
      <c r="Z12" s="244">
        <v>926869.78</v>
      </c>
      <c r="AA12" s="244">
        <v>7729914.55</v>
      </c>
      <c r="AB12" s="244">
        <v>3232891.46</v>
      </c>
      <c r="AC12" s="245">
        <v>443918.7</v>
      </c>
      <c r="AD12" s="243" t="str">
        <f>$A$12</f>
        <v>I. Quartal 2021</v>
      </c>
      <c r="AE12" s="244">
        <v>156414329.27</v>
      </c>
      <c r="AF12" s="244">
        <v>98164.17</v>
      </c>
      <c r="AG12" s="244">
        <v>524457.76</v>
      </c>
      <c r="AH12" s="244">
        <v>349.88</v>
      </c>
      <c r="AI12" s="244">
        <f>SUM(AE12:AH12)+SUM(X12:AC12)</f>
        <v>570284117.8199999</v>
      </c>
      <c r="AJ12" s="245">
        <v>32955.15</v>
      </c>
      <c r="AK12" s="243" t="str">
        <f>$A$12</f>
        <v>I. Quartal 2021</v>
      </c>
      <c r="AL12" s="244">
        <v>3369645.59</v>
      </c>
      <c r="AM12" s="244">
        <v>1043035.99</v>
      </c>
      <c r="AN12" s="244">
        <v>49603</v>
      </c>
      <c r="AO12" s="244">
        <v>0</v>
      </c>
      <c r="AP12" s="244">
        <f>SUM(AL12:AO12)</f>
        <v>4462284.58</v>
      </c>
      <c r="AQ12" s="244">
        <v>0</v>
      </c>
      <c r="AR12" s="244">
        <v>734405.33</v>
      </c>
      <c r="AS12" s="245">
        <v>81306.5</v>
      </c>
      <c r="AT12" s="243" t="str">
        <f>$A$12</f>
        <v>I. Quartal 2021</v>
      </c>
      <c r="AU12" s="244">
        <v>16547.36</v>
      </c>
      <c r="AV12" s="244">
        <v>17292400.05</v>
      </c>
      <c r="AW12" s="244">
        <v>66531.98</v>
      </c>
      <c r="AX12" s="244">
        <v>2285744.39</v>
      </c>
      <c r="AY12" s="244">
        <f>SUM(AV12:AX12)</f>
        <v>19644676.42</v>
      </c>
      <c r="AZ12" s="244">
        <f>AY12+AU12+AS12+AR12+AQ12+AP12+AJ12+AI12+U12+W12</f>
        <v>600375031.5799999</v>
      </c>
      <c r="BA12" s="244"/>
      <c r="BB12" s="245"/>
    </row>
    <row r="13" spans="1:52" s="248" customFormat="1" ht="19.5" customHeight="1" thickTop="1">
      <c r="A13" s="247" t="s">
        <v>352</v>
      </c>
      <c r="B13" s="248">
        <v>396242294.8</v>
      </c>
      <c r="C13" s="248">
        <v>128197187.32</v>
      </c>
      <c r="D13" s="248">
        <v>12180831.26</v>
      </c>
      <c r="E13" s="248">
        <v>408752.63</v>
      </c>
      <c r="F13" s="248">
        <v>166970.23</v>
      </c>
      <c r="G13" s="248">
        <v>537196036.24</v>
      </c>
      <c r="H13" s="247" t="s">
        <v>352</v>
      </c>
      <c r="I13" s="248">
        <v>37300.17</v>
      </c>
      <c r="J13" s="248">
        <v>1153583.41</v>
      </c>
      <c r="K13" s="248">
        <v>2334713537.85</v>
      </c>
      <c r="L13" s="248">
        <v>1306884.66</v>
      </c>
      <c r="M13" s="248">
        <v>2874407342.33</v>
      </c>
      <c r="N13" s="247" t="s">
        <v>352</v>
      </c>
      <c r="O13" s="248">
        <v>9192027</v>
      </c>
      <c r="P13" s="248">
        <v>179375.21</v>
      </c>
      <c r="Q13" s="248">
        <v>9371402.21</v>
      </c>
      <c r="R13" s="248">
        <v>4988161.42</v>
      </c>
      <c r="S13" s="248">
        <v>4368851.01</v>
      </c>
      <c r="T13" s="248">
        <v>9357012.43</v>
      </c>
      <c r="U13" s="248">
        <v>18728414.64</v>
      </c>
      <c r="V13" s="247" t="s">
        <v>352</v>
      </c>
      <c r="W13" s="248">
        <v>946389.01</v>
      </c>
      <c r="X13" s="248">
        <v>1254370894.93</v>
      </c>
      <c r="Y13" s="248">
        <v>645982188.64</v>
      </c>
      <c r="Z13" s="248">
        <v>4429221.02</v>
      </c>
      <c r="AA13" s="248">
        <v>57831340.37</v>
      </c>
      <c r="AB13" s="248">
        <v>18590599.94</v>
      </c>
      <c r="AC13" s="248">
        <v>2035296.22</v>
      </c>
      <c r="AD13" s="247" t="s">
        <v>352</v>
      </c>
      <c r="AE13" s="248">
        <v>651873153.54</v>
      </c>
      <c r="AF13" s="248">
        <v>432951.26</v>
      </c>
      <c r="AG13" s="248">
        <v>2815154.49</v>
      </c>
      <c r="AH13" s="248">
        <v>2332.69</v>
      </c>
      <c r="AI13" s="248">
        <v>2638363133.1000004</v>
      </c>
      <c r="AJ13" s="248">
        <v>130152.98</v>
      </c>
      <c r="AK13" s="247" t="s">
        <v>352</v>
      </c>
      <c r="AL13" s="248">
        <v>14675690.17</v>
      </c>
      <c r="AM13" s="248">
        <v>4627921.76</v>
      </c>
      <c r="AN13" s="248">
        <v>249644.7</v>
      </c>
      <c r="AO13" s="248">
        <v>383.47</v>
      </c>
      <c r="AP13" s="248">
        <v>19553640.099999998</v>
      </c>
      <c r="AQ13" s="248">
        <v>0</v>
      </c>
      <c r="AR13" s="248">
        <v>3576135.68</v>
      </c>
      <c r="AS13" s="248">
        <v>308647.36</v>
      </c>
      <c r="AT13" s="247" t="s">
        <v>352</v>
      </c>
      <c r="AU13" s="248">
        <v>78825.93</v>
      </c>
      <c r="AV13" s="248">
        <v>69605684.2</v>
      </c>
      <c r="AW13" s="248">
        <v>197640.4</v>
      </c>
      <c r="AX13" s="248">
        <v>9529735.27</v>
      </c>
      <c r="AY13" s="248">
        <v>79333059.87</v>
      </c>
      <c r="AZ13" s="248">
        <v>2761018398.6700006</v>
      </c>
    </row>
    <row r="14" spans="1:52" s="250" customFormat="1" ht="14.25">
      <c r="A14" s="249" t="s">
        <v>353</v>
      </c>
      <c r="B14" s="250">
        <v>297103927.05</v>
      </c>
      <c r="C14" s="250">
        <v>96655323.84</v>
      </c>
      <c r="D14" s="250">
        <v>9026141.73</v>
      </c>
      <c r="E14" s="250">
        <v>290033.57</v>
      </c>
      <c r="F14" s="250">
        <v>134918.23</v>
      </c>
      <c r="G14" s="250">
        <v>403210344.42</v>
      </c>
      <c r="H14" s="249" t="s">
        <v>353</v>
      </c>
      <c r="I14" s="250">
        <v>26447.71</v>
      </c>
      <c r="J14" s="250">
        <v>751613.16</v>
      </c>
      <c r="K14" s="250">
        <v>1662896500.32</v>
      </c>
      <c r="L14" s="250">
        <v>983542.23</v>
      </c>
      <c r="M14" s="250">
        <v>2067868447.84</v>
      </c>
      <c r="N14" s="249" t="s">
        <v>353</v>
      </c>
      <c r="O14" s="250">
        <v>7192761.96</v>
      </c>
      <c r="P14" s="250">
        <v>129929.2</v>
      </c>
      <c r="Q14" s="250">
        <v>7322691.16</v>
      </c>
      <c r="R14" s="250">
        <v>4005632</v>
      </c>
      <c r="S14" s="250">
        <v>3028223.56</v>
      </c>
      <c r="T14" s="250">
        <v>7033855.5600000005</v>
      </c>
      <c r="U14" s="250">
        <v>14356546.72</v>
      </c>
      <c r="V14" s="249" t="s">
        <v>353</v>
      </c>
      <c r="W14" s="248">
        <v>761141.48</v>
      </c>
      <c r="X14" s="250">
        <v>920897080.26</v>
      </c>
      <c r="Y14" s="250">
        <v>470248558.02</v>
      </c>
      <c r="Z14" s="250">
        <v>3250420.15</v>
      </c>
      <c r="AA14" s="250">
        <v>47327605.89</v>
      </c>
      <c r="AB14" s="250">
        <v>14044721.28</v>
      </c>
      <c r="AC14" s="250">
        <v>1533631.43</v>
      </c>
      <c r="AD14" s="249" t="s">
        <v>353</v>
      </c>
      <c r="AE14" s="250">
        <v>487778676.88</v>
      </c>
      <c r="AF14" s="250">
        <v>323645.53</v>
      </c>
      <c r="AG14" s="250">
        <v>2046903.71</v>
      </c>
      <c r="AH14" s="250">
        <v>1807.87</v>
      </c>
      <c r="AI14" s="250">
        <v>1947453051.0200002</v>
      </c>
      <c r="AJ14" s="250">
        <v>113573.76</v>
      </c>
      <c r="AK14" s="249" t="s">
        <v>353</v>
      </c>
      <c r="AL14" s="250">
        <v>11147249.84</v>
      </c>
      <c r="AM14" s="250">
        <v>3517833.19</v>
      </c>
      <c r="AN14" s="250">
        <v>188742.69</v>
      </c>
      <c r="AO14" s="250">
        <v>0</v>
      </c>
      <c r="AP14" s="250">
        <v>14853825.719999999</v>
      </c>
      <c r="AQ14" s="250">
        <v>0</v>
      </c>
      <c r="AR14" s="250">
        <v>2614476.87</v>
      </c>
      <c r="AS14" s="250">
        <v>220953.51</v>
      </c>
      <c r="AT14" s="249" t="s">
        <v>353</v>
      </c>
      <c r="AU14" s="250">
        <v>62807.12</v>
      </c>
      <c r="AV14" s="250">
        <v>51096737.88</v>
      </c>
      <c r="AW14" s="250">
        <v>160818.63</v>
      </c>
      <c r="AX14" s="250">
        <v>6844818.73</v>
      </c>
      <c r="AY14" s="250">
        <v>58102375.24000001</v>
      </c>
      <c r="AZ14" s="250">
        <v>2038538751.4400003</v>
      </c>
    </row>
    <row r="15" spans="1:52" s="250" customFormat="1" ht="14.25">
      <c r="A15" s="249" t="s">
        <v>354</v>
      </c>
      <c r="B15" s="250">
        <v>198534099.35</v>
      </c>
      <c r="C15" s="250">
        <v>64783040.13</v>
      </c>
      <c r="D15" s="250">
        <v>5964118.64</v>
      </c>
      <c r="E15" s="250">
        <v>200884.93</v>
      </c>
      <c r="F15" s="250">
        <v>97220.23</v>
      </c>
      <c r="G15" s="250">
        <v>269579363.28000003</v>
      </c>
      <c r="H15" s="249" t="s">
        <v>354</v>
      </c>
      <c r="I15" s="250">
        <v>14631.3</v>
      </c>
      <c r="J15" s="250">
        <v>548908.24</v>
      </c>
      <c r="K15" s="250">
        <v>1073810935.54</v>
      </c>
      <c r="L15" s="250">
        <v>685771.98</v>
      </c>
      <c r="M15" s="250">
        <v>1344639610.34</v>
      </c>
      <c r="N15" s="249" t="s">
        <v>354</v>
      </c>
      <c r="O15" s="250">
        <v>5712158.569999999</v>
      </c>
      <c r="P15" s="250">
        <v>90858.17</v>
      </c>
      <c r="Q15" s="250">
        <v>5803016.739999999</v>
      </c>
      <c r="R15" s="250">
        <v>3141876.280000001</v>
      </c>
      <c r="S15" s="250">
        <v>1945429.7</v>
      </c>
      <c r="T15" s="250">
        <v>5087305.980000001</v>
      </c>
      <c r="U15" s="250">
        <v>10890322.72</v>
      </c>
      <c r="V15" s="249" t="s">
        <v>354</v>
      </c>
      <c r="W15" s="248">
        <v>627469.07</v>
      </c>
      <c r="X15" s="250">
        <v>587234987.17</v>
      </c>
      <c r="Y15" s="250">
        <v>296170445.99</v>
      </c>
      <c r="Z15" s="250">
        <v>2077163.01</v>
      </c>
      <c r="AA15" s="250">
        <v>34144198.48</v>
      </c>
      <c r="AB15" s="250">
        <v>9251618.73</v>
      </c>
      <c r="AC15" s="250">
        <v>1018413.58</v>
      </c>
      <c r="AD15" s="249" t="s">
        <v>354</v>
      </c>
      <c r="AE15" s="250">
        <v>321290469.83</v>
      </c>
      <c r="AF15" s="250">
        <v>213078.07</v>
      </c>
      <c r="AG15" s="250">
        <v>1300400.9</v>
      </c>
      <c r="AH15" s="250">
        <v>1288.93</v>
      </c>
      <c r="AI15" s="250">
        <v>1252702064.69</v>
      </c>
      <c r="AJ15" s="250">
        <v>84789.91</v>
      </c>
      <c r="AK15" s="249" t="s">
        <v>354</v>
      </c>
      <c r="AL15" s="250">
        <v>7536770.89</v>
      </c>
      <c r="AM15" s="250">
        <v>2397003.46</v>
      </c>
      <c r="AN15" s="250">
        <v>127271.69</v>
      </c>
      <c r="AO15" s="250">
        <v>0</v>
      </c>
      <c r="AP15" s="250">
        <v>10061046.04</v>
      </c>
      <c r="AQ15" s="250">
        <v>0</v>
      </c>
      <c r="AR15" s="250">
        <v>1669400.66</v>
      </c>
      <c r="AS15" s="250">
        <v>138053.37</v>
      </c>
      <c r="AT15" s="249" t="s">
        <v>354</v>
      </c>
      <c r="AU15" s="250">
        <v>47303.76</v>
      </c>
      <c r="AV15" s="250">
        <v>34101400.66</v>
      </c>
      <c r="AW15" s="250">
        <v>160654.99</v>
      </c>
      <c r="AX15" s="250">
        <v>4403195.78</v>
      </c>
      <c r="AY15" s="250">
        <v>38665251.43</v>
      </c>
      <c r="AZ15" s="250">
        <v>1314885701.65</v>
      </c>
    </row>
    <row r="16" spans="1:53" s="250" customFormat="1" ht="14.25">
      <c r="A16" s="249" t="s">
        <v>60</v>
      </c>
      <c r="B16" s="250">
        <v>100566152.01</v>
      </c>
      <c r="C16" s="250">
        <v>32717035.08</v>
      </c>
      <c r="D16" s="250">
        <v>2946210.29</v>
      </c>
      <c r="E16" s="250">
        <v>106337.34</v>
      </c>
      <c r="F16" s="250">
        <v>56936.23</v>
      </c>
      <c r="G16" s="250">
        <v>136392670.95</v>
      </c>
      <c r="H16" s="249" t="s">
        <v>60</v>
      </c>
      <c r="I16" s="250">
        <v>0</v>
      </c>
      <c r="J16" s="250">
        <v>348833.22</v>
      </c>
      <c r="K16" s="250">
        <v>499110448.82</v>
      </c>
      <c r="L16" s="250">
        <v>447281.52</v>
      </c>
      <c r="M16" s="250">
        <v>636299234.51</v>
      </c>
      <c r="N16" s="249" t="s">
        <v>60</v>
      </c>
      <c r="O16" s="250">
        <v>3992690.73</v>
      </c>
      <c r="P16" s="251">
        <v>61957.07</v>
      </c>
      <c r="Q16" s="250">
        <v>4054647.8</v>
      </c>
      <c r="R16" s="250">
        <v>1961468.4100000001</v>
      </c>
      <c r="S16" s="250">
        <v>1017236.14</v>
      </c>
      <c r="T16" s="250">
        <v>2978704.5500000003</v>
      </c>
      <c r="U16" s="250">
        <v>7033352.35</v>
      </c>
      <c r="V16" s="249" t="s">
        <v>60</v>
      </c>
      <c r="W16" s="248">
        <v>473507.45</v>
      </c>
      <c r="X16" s="250">
        <v>265333182.6</v>
      </c>
      <c r="Y16" s="250">
        <v>127135385.71</v>
      </c>
      <c r="Z16" s="250">
        <v>930688.68</v>
      </c>
      <c r="AA16" s="250">
        <v>17921851.54</v>
      </c>
      <c r="AB16" s="250">
        <v>4275851.09</v>
      </c>
      <c r="AC16" s="250">
        <v>505118.16</v>
      </c>
      <c r="AD16" s="249" t="s">
        <v>60</v>
      </c>
      <c r="AE16" s="250">
        <v>159010789.91</v>
      </c>
      <c r="AF16" s="250">
        <v>97687.43</v>
      </c>
      <c r="AG16" s="250">
        <v>542002.98</v>
      </c>
      <c r="AH16" s="250">
        <v>781.75</v>
      </c>
      <c r="AI16" s="250">
        <v>575753339.85</v>
      </c>
      <c r="AJ16" s="250">
        <v>41801.68</v>
      </c>
      <c r="AK16" s="249" t="s">
        <v>60</v>
      </c>
      <c r="AL16" s="250">
        <v>3771071.78</v>
      </c>
      <c r="AM16" s="250">
        <v>1191862.42</v>
      </c>
      <c r="AN16" s="250">
        <v>64218.69</v>
      </c>
      <c r="AO16" s="250">
        <v>0</v>
      </c>
      <c r="AP16" s="250">
        <v>5027152.89</v>
      </c>
      <c r="AQ16" s="250">
        <v>0</v>
      </c>
      <c r="AR16" s="251">
        <v>736826.93</v>
      </c>
      <c r="AS16" s="251">
        <v>96900.58</v>
      </c>
      <c r="AT16" s="249" t="s">
        <v>60</v>
      </c>
      <c r="AU16" s="251">
        <v>25528.2</v>
      </c>
      <c r="AV16" s="250">
        <v>17353597</v>
      </c>
      <c r="AW16" s="250">
        <v>59236.33</v>
      </c>
      <c r="AX16" s="250">
        <v>2379503.23</v>
      </c>
      <c r="AY16" s="250">
        <v>19792336.56</v>
      </c>
      <c r="AZ16" s="250">
        <v>608980746.4900001</v>
      </c>
      <c r="BA16" s="251"/>
    </row>
    <row r="17" ht="8.25" customHeight="1"/>
    <row r="18" ht="15" customHeight="1"/>
    <row r="23" ht="15">
      <c r="X23" s="252"/>
    </row>
    <row r="24" ht="15">
      <c r="X24" s="252"/>
    </row>
    <row r="25" ht="15">
      <c r="X25" s="252"/>
    </row>
    <row r="26" ht="15">
      <c r="X26" s="252"/>
    </row>
    <row r="27" ht="15">
      <c r="X27" s="252"/>
    </row>
    <row r="28" ht="15">
      <c r="X28" s="252"/>
    </row>
    <row r="29" spans="15:24" ht="15">
      <c r="O29" s="252"/>
      <c r="X29" s="252"/>
    </row>
    <row r="30" ht="15">
      <c r="X30" s="252"/>
    </row>
    <row r="31" spans="15:24" ht="15">
      <c r="O31" s="252"/>
      <c r="X31" s="252"/>
    </row>
    <row r="32" spans="15:24" ht="15">
      <c r="O32" s="252"/>
      <c r="X32" s="252"/>
    </row>
    <row r="33" ht="15">
      <c r="O33" s="252"/>
    </row>
  </sheetData>
  <sheetProtection/>
  <printOptions horizontalCentered="1"/>
  <pageMargins left="0.3937007874015748" right="0.3937007874015748" top="0.7874015748031497" bottom="0" header="0.5905511811023623" footer="0"/>
  <pageSetup fitToWidth="2" horizontalDpi="600" verticalDpi="600" orientation="landscape" paperSize="9" scale="65" r:id="rId1"/>
  <headerFooter alignWithMargins="0">
    <oddFooter>&amp;L&amp;14Tab. &amp;A&amp;R&amp;14&amp;P</oddFooter>
  </headerFooter>
  <colBreaks count="6" manualBreakCount="6">
    <brk id="7" max="17" man="1"/>
    <brk id="13" max="17" man="1"/>
    <brk id="21" max="17" man="1"/>
    <brk id="29" max="17" man="1"/>
    <brk id="36" max="17" man="1"/>
    <brk id="45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75" zoomScaleNormal="75" zoomScaleSheetLayoutView="75" zoomScalePageLayoutView="0" workbookViewId="0" topLeftCell="A1">
      <selection activeCell="A4" sqref="A4"/>
    </sheetView>
  </sheetViews>
  <sheetFormatPr defaultColWidth="14.21484375" defaultRowHeight="15"/>
  <cols>
    <col min="1" max="1" width="23.10546875" style="71" customWidth="1"/>
    <col min="2" max="12" width="10.99609375" style="71" customWidth="1"/>
    <col min="13" max="16384" width="14.21484375" style="71" customWidth="1"/>
  </cols>
  <sheetData>
    <row r="1" s="40" customFormat="1" ht="36" customHeight="1" thickBot="1">
      <c r="A1" s="40" t="s">
        <v>29</v>
      </c>
    </row>
    <row r="2" spans="1:12" s="45" customFormat="1" ht="29.25" customHeight="1" thickTop="1">
      <c r="A2" s="41"/>
      <c r="B2" s="42" t="s">
        <v>16</v>
      </c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s="52" customFormat="1" ht="24" customHeight="1">
      <c r="A3" s="46"/>
      <c r="B3" s="47" t="s">
        <v>30</v>
      </c>
      <c r="C3" s="47"/>
      <c r="D3" s="48"/>
      <c r="E3" s="47" t="s">
        <v>31</v>
      </c>
      <c r="F3" s="47"/>
      <c r="G3" s="48"/>
      <c r="H3" s="49" t="s">
        <v>32</v>
      </c>
      <c r="I3" s="50" t="s">
        <v>33</v>
      </c>
      <c r="J3" s="50" t="s">
        <v>34</v>
      </c>
      <c r="K3" s="50" t="s">
        <v>34</v>
      </c>
      <c r="L3" s="51"/>
    </row>
    <row r="4" spans="1:12" s="52" customFormat="1" ht="15.75" customHeight="1">
      <c r="A4" s="53" t="s">
        <v>35</v>
      </c>
      <c r="B4" s="54"/>
      <c r="C4" s="54"/>
      <c r="D4" s="54"/>
      <c r="E4" s="54"/>
      <c r="F4" s="54"/>
      <c r="G4" s="54"/>
      <c r="H4" s="54" t="s">
        <v>36</v>
      </c>
      <c r="I4" s="55" t="s">
        <v>37</v>
      </c>
      <c r="J4" s="55" t="s">
        <v>38</v>
      </c>
      <c r="K4" s="55" t="s">
        <v>39</v>
      </c>
      <c r="L4" s="56" t="s">
        <v>40</v>
      </c>
    </row>
    <row r="5" spans="1:12" s="52" customFormat="1" ht="15.75" customHeight="1">
      <c r="A5" s="53" t="s">
        <v>41</v>
      </c>
      <c r="B5" s="54" t="s">
        <v>42</v>
      </c>
      <c r="C5" s="54" t="s">
        <v>43</v>
      </c>
      <c r="D5" s="57" t="s">
        <v>44</v>
      </c>
      <c r="E5" s="54" t="s">
        <v>45</v>
      </c>
      <c r="F5" s="54" t="s">
        <v>45</v>
      </c>
      <c r="G5" s="57" t="s">
        <v>44</v>
      </c>
      <c r="H5" s="54" t="s">
        <v>46</v>
      </c>
      <c r="I5" s="54" t="s">
        <v>47</v>
      </c>
      <c r="J5" s="54" t="s">
        <v>48</v>
      </c>
      <c r="K5" s="54" t="s">
        <v>49</v>
      </c>
      <c r="L5" s="58"/>
    </row>
    <row r="6" spans="1:12" s="52" customFormat="1" ht="15.75" customHeight="1">
      <c r="A6" s="59"/>
      <c r="B6" s="54" t="s">
        <v>50</v>
      </c>
      <c r="C6" s="54" t="s">
        <v>51</v>
      </c>
      <c r="D6" s="60" t="str">
        <f>"(Sp. "&amp;B10&amp;" und "&amp;C10&amp;")"</f>
        <v>(Sp. 1 und 2)</v>
      </c>
      <c r="E6" s="54" t="s">
        <v>42</v>
      </c>
      <c r="F6" s="54" t="s">
        <v>43</v>
      </c>
      <c r="G6" s="60" t="str">
        <f>"(Sp. "&amp;E10&amp;" und "&amp;F10&amp;")"</f>
        <v>(Sp. 4 und 5)</v>
      </c>
      <c r="H6" s="49"/>
      <c r="I6" s="54"/>
      <c r="J6" s="54" t="s">
        <v>52</v>
      </c>
      <c r="K6" s="54" t="s">
        <v>53</v>
      </c>
      <c r="L6" s="61" t="str">
        <f>"(Sp. "&amp;D10&amp;", "&amp;G10&amp;", "&amp;H10&amp;","</f>
        <v>(Sp. 3, 6, 7,</v>
      </c>
    </row>
    <row r="7" spans="1:12" s="52" customFormat="1" ht="15.75" customHeight="1">
      <c r="A7" s="59"/>
      <c r="B7" s="54"/>
      <c r="C7" s="54"/>
      <c r="D7" s="54"/>
      <c r="E7" s="54" t="s">
        <v>54</v>
      </c>
      <c r="F7" s="54" t="s">
        <v>55</v>
      </c>
      <c r="G7" s="54"/>
      <c r="H7" s="54"/>
      <c r="I7" s="54"/>
      <c r="J7" s="54"/>
      <c r="K7" s="54"/>
      <c r="L7" s="61" t="str">
        <f>I10&amp;", "&amp;J10&amp;" u. "&amp;K10&amp;")"</f>
        <v>8, 9 u. 10)</v>
      </c>
    </row>
    <row r="8" spans="1:12" s="52" customFormat="1" ht="15.75" customHeight="1">
      <c r="A8" s="59"/>
      <c r="B8" s="54"/>
      <c r="C8" s="54"/>
      <c r="D8" s="54"/>
      <c r="E8" s="54"/>
      <c r="F8" s="54"/>
      <c r="G8" s="54"/>
      <c r="H8" s="54"/>
      <c r="I8" s="54"/>
      <c r="J8" s="54"/>
      <c r="K8" s="54"/>
      <c r="L8" s="58"/>
    </row>
    <row r="9" spans="1:12" s="52" customFormat="1" ht="12" customHeight="1">
      <c r="A9" s="59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</row>
    <row r="10" spans="1:12" s="67" customFormat="1" ht="10.5" customHeight="1" thickBot="1">
      <c r="A10" s="64"/>
      <c r="B10" s="65">
        <v>1</v>
      </c>
      <c r="C10" s="65">
        <f>B10+1</f>
        <v>2</v>
      </c>
      <c r="D10" s="65">
        <f aca="true" t="shared" si="0" ref="D10:K10">C10+1</f>
        <v>3</v>
      </c>
      <c r="E10" s="65">
        <f t="shared" si="0"/>
        <v>4</v>
      </c>
      <c r="F10" s="65">
        <f t="shared" si="0"/>
        <v>5</v>
      </c>
      <c r="G10" s="65">
        <f t="shared" si="0"/>
        <v>6</v>
      </c>
      <c r="H10" s="65">
        <f t="shared" si="0"/>
        <v>7</v>
      </c>
      <c r="I10" s="65">
        <f t="shared" si="0"/>
        <v>8</v>
      </c>
      <c r="J10" s="65">
        <f t="shared" si="0"/>
        <v>9</v>
      </c>
      <c r="K10" s="65">
        <f t="shared" si="0"/>
        <v>10</v>
      </c>
      <c r="L10" s="66">
        <f>K10+1</f>
        <v>11</v>
      </c>
    </row>
    <row r="11" spans="1:12" ht="21" customHeight="1">
      <c r="A11" s="68"/>
      <c r="B11" s="69" t="s">
        <v>56</v>
      </c>
      <c r="C11" s="69"/>
      <c r="D11" s="69"/>
      <c r="E11" s="69"/>
      <c r="F11" s="69"/>
      <c r="G11" s="69"/>
      <c r="H11" s="69"/>
      <c r="I11" s="69"/>
      <c r="J11" s="69"/>
      <c r="K11" s="69"/>
      <c r="L11" s="70"/>
    </row>
    <row r="12" spans="1:12" s="75" customFormat="1" ht="30" customHeight="1" thickBot="1">
      <c r="A12" s="72" t="s">
        <v>27</v>
      </c>
      <c r="B12" s="73">
        <v>93153</v>
      </c>
      <c r="C12" s="73">
        <v>31271</v>
      </c>
      <c r="D12" s="73">
        <v>124424</v>
      </c>
      <c r="E12" s="73">
        <v>35189</v>
      </c>
      <c r="F12" s="73">
        <v>4592</v>
      </c>
      <c r="G12" s="73">
        <v>39781</v>
      </c>
      <c r="H12" s="73">
        <v>7615</v>
      </c>
      <c r="I12" s="73">
        <v>8</v>
      </c>
      <c r="J12" s="73">
        <v>31</v>
      </c>
      <c r="K12" s="73">
        <v>78</v>
      </c>
      <c r="L12" s="74">
        <v>171937</v>
      </c>
    </row>
    <row r="13" spans="1:12" s="78" customFormat="1" ht="21.75" customHeight="1" thickTop="1">
      <c r="A13" s="76" t="s">
        <v>57</v>
      </c>
      <c r="B13" s="77">
        <v>94404</v>
      </c>
      <c r="C13" s="77">
        <v>31419</v>
      </c>
      <c r="D13" s="77">
        <v>125823</v>
      </c>
      <c r="E13" s="77">
        <v>35769</v>
      </c>
      <c r="F13" s="77">
        <v>4669</v>
      </c>
      <c r="G13" s="77">
        <v>40438</v>
      </c>
      <c r="H13" s="77">
        <v>7712</v>
      </c>
      <c r="I13" s="77">
        <v>10</v>
      </c>
      <c r="J13" s="77">
        <v>32</v>
      </c>
      <c r="K13" s="77">
        <v>84</v>
      </c>
      <c r="L13" s="77">
        <v>174099</v>
      </c>
    </row>
    <row r="14" spans="1:12" s="80" customFormat="1" ht="14.25">
      <c r="A14" s="76" t="s">
        <v>58</v>
      </c>
      <c r="B14" s="79">
        <v>95246</v>
      </c>
      <c r="C14" s="79">
        <v>31381</v>
      </c>
      <c r="D14" s="79">
        <v>126627</v>
      </c>
      <c r="E14" s="79">
        <v>36174</v>
      </c>
      <c r="F14" s="79">
        <v>4678</v>
      </c>
      <c r="G14" s="79">
        <v>40852</v>
      </c>
      <c r="H14" s="79">
        <v>7904</v>
      </c>
      <c r="I14" s="79">
        <v>10</v>
      </c>
      <c r="J14" s="79">
        <v>33</v>
      </c>
      <c r="K14" s="79">
        <v>90</v>
      </c>
      <c r="L14" s="79">
        <v>175516</v>
      </c>
    </row>
    <row r="15" spans="1:12" s="80" customFormat="1" ht="14.25">
      <c r="A15" s="76" t="s">
        <v>59</v>
      </c>
      <c r="B15" s="79">
        <v>96273</v>
      </c>
      <c r="C15" s="79">
        <v>31129</v>
      </c>
      <c r="D15" s="79">
        <v>127402</v>
      </c>
      <c r="E15" s="79">
        <v>36877</v>
      </c>
      <c r="F15" s="79">
        <v>4706</v>
      </c>
      <c r="G15" s="79">
        <v>41583</v>
      </c>
      <c r="H15" s="79">
        <v>7783</v>
      </c>
      <c r="I15" s="79">
        <v>9</v>
      </c>
      <c r="J15" s="79">
        <v>34</v>
      </c>
      <c r="K15" s="79">
        <v>95</v>
      </c>
      <c r="L15" s="79">
        <v>176906</v>
      </c>
    </row>
    <row r="16" spans="1:12" s="80" customFormat="1" ht="14.25">
      <c r="A16" s="76" t="s">
        <v>60</v>
      </c>
      <c r="B16" s="79">
        <v>97338</v>
      </c>
      <c r="C16" s="79">
        <v>31267</v>
      </c>
      <c r="D16" s="79">
        <v>128605</v>
      </c>
      <c r="E16" s="79">
        <v>37450</v>
      </c>
      <c r="F16" s="79">
        <v>4734</v>
      </c>
      <c r="G16" s="79">
        <v>42184</v>
      </c>
      <c r="H16" s="79">
        <v>7585</v>
      </c>
      <c r="I16" s="79">
        <v>8</v>
      </c>
      <c r="J16" s="79">
        <v>34</v>
      </c>
      <c r="K16" s="79">
        <v>106</v>
      </c>
      <c r="L16" s="79">
        <v>178522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firstPageNumber="1" useFirstPageNumber="1"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75" zoomScaleNormal="75" zoomScaleSheetLayoutView="75" zoomScalePageLayoutView="0" workbookViewId="0" topLeftCell="A1">
      <selection activeCell="A4" sqref="A4"/>
    </sheetView>
  </sheetViews>
  <sheetFormatPr defaultColWidth="14.21484375" defaultRowHeight="15"/>
  <cols>
    <col min="1" max="1" width="23.10546875" style="71" customWidth="1"/>
    <col min="2" max="12" width="11.3359375" style="71" customWidth="1"/>
    <col min="13" max="16384" width="14.21484375" style="71" customWidth="1"/>
  </cols>
  <sheetData>
    <row r="1" s="40" customFormat="1" ht="36" customHeight="1" thickBot="1">
      <c r="A1" s="40" t="s">
        <v>29</v>
      </c>
    </row>
    <row r="2" spans="1:12" s="45" customFormat="1" ht="29.25" customHeight="1" thickTop="1">
      <c r="A2" s="41"/>
      <c r="B2" s="81"/>
      <c r="C2" s="43" t="s">
        <v>61</v>
      </c>
      <c r="D2" s="43"/>
      <c r="E2" s="43"/>
      <c r="F2" s="43"/>
      <c r="G2" s="43"/>
      <c r="H2" s="43"/>
      <c r="I2" s="43"/>
      <c r="J2" s="43"/>
      <c r="K2" s="43"/>
      <c r="L2" s="82"/>
    </row>
    <row r="3" spans="1:12" s="52" customFormat="1" ht="24" customHeight="1">
      <c r="A3" s="46"/>
      <c r="B3" s="83" t="s">
        <v>62</v>
      </c>
      <c r="C3" s="47" t="s">
        <v>30</v>
      </c>
      <c r="D3" s="47"/>
      <c r="E3" s="47"/>
      <c r="F3" s="48"/>
      <c r="G3" s="47" t="s">
        <v>31</v>
      </c>
      <c r="H3" s="47"/>
      <c r="I3" s="47"/>
      <c r="J3" s="48"/>
      <c r="K3" s="49" t="s">
        <v>32</v>
      </c>
      <c r="L3" s="58"/>
    </row>
    <row r="4" spans="1:12" s="52" customFormat="1" ht="15.75" customHeight="1">
      <c r="A4" s="53" t="s">
        <v>35</v>
      </c>
      <c r="B4" s="84" t="s">
        <v>38</v>
      </c>
      <c r="C4" s="54" t="s">
        <v>63</v>
      </c>
      <c r="D4" s="54" t="s">
        <v>64</v>
      </c>
      <c r="E4" s="54" t="s">
        <v>63</v>
      </c>
      <c r="F4" s="54"/>
      <c r="G4" s="54" t="s">
        <v>63</v>
      </c>
      <c r="H4" s="54" t="s">
        <v>63</v>
      </c>
      <c r="I4" s="54" t="s">
        <v>63</v>
      </c>
      <c r="J4" s="54"/>
      <c r="K4" s="54" t="s">
        <v>36</v>
      </c>
      <c r="L4" s="85" t="s">
        <v>40</v>
      </c>
    </row>
    <row r="5" spans="1:12" s="52" customFormat="1" ht="15.75" customHeight="1">
      <c r="A5" s="53" t="s">
        <v>41</v>
      </c>
      <c r="B5" s="84" t="s">
        <v>65</v>
      </c>
      <c r="C5" s="54" t="s">
        <v>66</v>
      </c>
      <c r="D5" s="54" t="s">
        <v>67</v>
      </c>
      <c r="E5" s="54" t="s">
        <v>68</v>
      </c>
      <c r="F5" s="57" t="s">
        <v>44</v>
      </c>
      <c r="G5" s="54" t="s">
        <v>66</v>
      </c>
      <c r="H5" s="54" t="s">
        <v>69</v>
      </c>
      <c r="I5" s="54" t="s">
        <v>68</v>
      </c>
      <c r="J5" s="57" t="s">
        <v>44</v>
      </c>
      <c r="K5" s="54" t="s">
        <v>46</v>
      </c>
      <c r="L5" s="85"/>
    </row>
    <row r="6" spans="1:12" s="52" customFormat="1" ht="15.75" customHeight="1">
      <c r="A6" s="59"/>
      <c r="B6" s="54"/>
      <c r="C6" s="54" t="s">
        <v>70</v>
      </c>
      <c r="D6" s="54" t="s">
        <v>71</v>
      </c>
      <c r="E6" s="54" t="s">
        <v>72</v>
      </c>
      <c r="F6" s="60" t="str">
        <f>"(Sp. "&amp;C10&amp;" bis "&amp;E10&amp;")"</f>
        <v>(Sp. 13 bis 15)</v>
      </c>
      <c r="G6" s="54" t="s">
        <v>70</v>
      </c>
      <c r="H6" s="54" t="s">
        <v>73</v>
      </c>
      <c r="I6" s="54" t="s">
        <v>72</v>
      </c>
      <c r="J6" s="60" t="str">
        <f>"(Sp. "&amp;G10&amp;" bis "&amp;I10&amp;")"</f>
        <v>(Sp. 17 bis 19)</v>
      </c>
      <c r="K6" s="54"/>
      <c r="L6" s="61" t="str">
        <f>"(Sp. "&amp;F10&amp;", "&amp;J10&amp;", "&amp;K10&amp;")"</f>
        <v>(Sp. 16, 20, 21)</v>
      </c>
    </row>
    <row r="7" spans="1:12" s="52" customFormat="1" ht="15.75" customHeight="1">
      <c r="A7" s="59"/>
      <c r="B7" s="54"/>
      <c r="C7" s="54" t="s">
        <v>74</v>
      </c>
      <c r="D7" s="54" t="s">
        <v>75</v>
      </c>
      <c r="E7" s="54" t="s">
        <v>76</v>
      </c>
      <c r="F7" s="54"/>
      <c r="G7" s="54" t="s">
        <v>74</v>
      </c>
      <c r="H7" s="60" t="s">
        <v>77</v>
      </c>
      <c r="I7" s="54" t="s">
        <v>76</v>
      </c>
      <c r="J7" s="54"/>
      <c r="K7" s="54"/>
      <c r="L7" s="58"/>
    </row>
    <row r="8" spans="1:12" s="52" customFormat="1" ht="15.75" customHeight="1">
      <c r="A8" s="59"/>
      <c r="B8" s="54"/>
      <c r="C8" s="54" t="s">
        <v>78</v>
      </c>
      <c r="D8" s="54" t="s">
        <v>79</v>
      </c>
      <c r="E8" s="54"/>
      <c r="F8" s="54"/>
      <c r="G8" s="54" t="s">
        <v>78</v>
      </c>
      <c r="H8" s="60" t="s">
        <v>80</v>
      </c>
      <c r="I8" s="54"/>
      <c r="J8" s="54"/>
      <c r="K8" s="54"/>
      <c r="L8" s="58"/>
    </row>
    <row r="9" spans="1:12" s="52" customFormat="1" ht="12" customHeight="1">
      <c r="A9" s="59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</row>
    <row r="10" spans="1:12" s="67" customFormat="1" ht="10.5" customHeight="1" thickBot="1">
      <c r="A10" s="64"/>
      <c r="B10" s="65">
        <v>12</v>
      </c>
      <c r="C10" s="65">
        <f>B10+1</f>
        <v>13</v>
      </c>
      <c r="D10" s="65">
        <f aca="true" t="shared" si="0" ref="D10:K10">C10+1</f>
        <v>14</v>
      </c>
      <c r="E10" s="65">
        <f t="shared" si="0"/>
        <v>15</v>
      </c>
      <c r="F10" s="65">
        <f t="shared" si="0"/>
        <v>16</v>
      </c>
      <c r="G10" s="65">
        <f t="shared" si="0"/>
        <v>17</v>
      </c>
      <c r="H10" s="65">
        <f t="shared" si="0"/>
        <v>18</v>
      </c>
      <c r="I10" s="65">
        <f t="shared" si="0"/>
        <v>19</v>
      </c>
      <c r="J10" s="65">
        <f t="shared" si="0"/>
        <v>20</v>
      </c>
      <c r="K10" s="65">
        <f t="shared" si="0"/>
        <v>21</v>
      </c>
      <c r="L10" s="66">
        <f>K10+1</f>
        <v>22</v>
      </c>
    </row>
    <row r="11" spans="1:12" ht="21" customHeight="1">
      <c r="A11" s="68"/>
      <c r="B11" s="69"/>
      <c r="C11" s="69"/>
      <c r="D11" s="69" t="s">
        <v>56</v>
      </c>
      <c r="E11" s="69"/>
      <c r="F11" s="69"/>
      <c r="G11" s="69"/>
      <c r="H11" s="69"/>
      <c r="I11" s="69"/>
      <c r="J11" s="69"/>
      <c r="K11" s="69"/>
      <c r="L11" s="70"/>
    </row>
    <row r="12" spans="1:12" s="75" customFormat="1" ht="30" customHeight="1" thickBot="1">
      <c r="A12" s="72" t="s">
        <v>27</v>
      </c>
      <c r="B12" s="73">
        <v>109556</v>
      </c>
      <c r="C12" s="73">
        <v>88828</v>
      </c>
      <c r="D12" s="73">
        <v>15957</v>
      </c>
      <c r="E12" s="73">
        <v>22486</v>
      </c>
      <c r="F12" s="73">
        <v>127271</v>
      </c>
      <c r="G12" s="73">
        <v>70650</v>
      </c>
      <c r="H12" s="73">
        <v>15480</v>
      </c>
      <c r="I12" s="73">
        <v>24216</v>
      </c>
      <c r="J12" s="73">
        <v>110346</v>
      </c>
      <c r="K12" s="73">
        <v>7202</v>
      </c>
      <c r="L12" s="74">
        <v>244819</v>
      </c>
    </row>
    <row r="13" spans="1:12" s="78" customFormat="1" ht="21.75" customHeight="1" thickTop="1">
      <c r="A13" s="76" t="s">
        <v>57</v>
      </c>
      <c r="B13" s="77">
        <v>110065</v>
      </c>
      <c r="C13" s="77">
        <v>88178</v>
      </c>
      <c r="D13" s="77">
        <v>16227</v>
      </c>
      <c r="E13" s="77">
        <v>21635</v>
      </c>
      <c r="F13" s="77">
        <v>126040</v>
      </c>
      <c r="G13" s="77">
        <v>70530</v>
      </c>
      <c r="H13" s="77">
        <v>15821</v>
      </c>
      <c r="I13" s="77">
        <v>23882</v>
      </c>
      <c r="J13" s="77">
        <v>110233</v>
      </c>
      <c r="K13" s="77">
        <v>7295</v>
      </c>
      <c r="L13" s="77">
        <v>243568</v>
      </c>
    </row>
    <row r="14" spans="1:12" s="80" customFormat="1" ht="14.25">
      <c r="A14" s="76" t="s">
        <v>58</v>
      </c>
      <c r="B14" s="79">
        <v>109923</v>
      </c>
      <c r="C14" s="79">
        <v>88540</v>
      </c>
      <c r="D14" s="79">
        <v>16548</v>
      </c>
      <c r="E14" s="79">
        <v>21431</v>
      </c>
      <c r="F14" s="79">
        <v>126519</v>
      </c>
      <c r="G14" s="79">
        <v>70688</v>
      </c>
      <c r="H14" s="79">
        <v>16150</v>
      </c>
      <c r="I14" s="79">
        <v>23909</v>
      </c>
      <c r="J14" s="79">
        <v>110747</v>
      </c>
      <c r="K14" s="79">
        <v>7368</v>
      </c>
      <c r="L14" s="79">
        <v>244634</v>
      </c>
    </row>
    <row r="15" spans="1:12" s="80" customFormat="1" ht="14.25">
      <c r="A15" s="76" t="s">
        <v>59</v>
      </c>
      <c r="B15" s="79">
        <v>109928</v>
      </c>
      <c r="C15" s="79">
        <v>88181</v>
      </c>
      <c r="D15" s="79">
        <v>16862</v>
      </c>
      <c r="E15" s="79">
        <v>21053</v>
      </c>
      <c r="F15" s="79">
        <v>126096</v>
      </c>
      <c r="G15" s="79">
        <v>70044</v>
      </c>
      <c r="H15" s="79">
        <v>16585</v>
      </c>
      <c r="I15" s="79">
        <v>23954</v>
      </c>
      <c r="J15" s="79">
        <v>110583</v>
      </c>
      <c r="K15" s="79">
        <v>7451</v>
      </c>
      <c r="L15" s="79">
        <v>244130</v>
      </c>
    </row>
    <row r="16" spans="1:12" s="80" customFormat="1" ht="14.25">
      <c r="A16" s="76" t="s">
        <v>60</v>
      </c>
      <c r="B16" s="79">
        <v>106708</v>
      </c>
      <c r="C16" s="79">
        <v>87754</v>
      </c>
      <c r="D16" s="79">
        <v>17034</v>
      </c>
      <c r="E16" s="79">
        <v>20133</v>
      </c>
      <c r="F16" s="79">
        <v>124921</v>
      </c>
      <c r="G16" s="79">
        <v>70090</v>
      </c>
      <c r="H16" s="79">
        <v>16858</v>
      </c>
      <c r="I16" s="79">
        <v>23337</v>
      </c>
      <c r="J16" s="79">
        <v>110285</v>
      </c>
      <c r="K16" s="79">
        <v>7328</v>
      </c>
      <c r="L16" s="79">
        <v>242534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75" zoomScaleNormal="75" zoomScaleSheetLayoutView="75" zoomScalePageLayoutView="0" workbookViewId="0" topLeftCell="A1">
      <selection activeCell="A4" sqref="A4"/>
    </sheetView>
  </sheetViews>
  <sheetFormatPr defaultColWidth="14.21484375" defaultRowHeight="15"/>
  <cols>
    <col min="1" max="1" width="23.10546875" style="71" customWidth="1"/>
    <col min="2" max="10" width="13.4453125" style="71" customWidth="1"/>
    <col min="11" max="16384" width="14.21484375" style="71" customWidth="1"/>
  </cols>
  <sheetData>
    <row r="1" s="40" customFormat="1" ht="36" customHeight="1" thickBot="1">
      <c r="A1" s="40" t="s">
        <v>29</v>
      </c>
    </row>
    <row r="2" spans="1:10" s="45" customFormat="1" ht="29.25" customHeight="1" thickTop="1">
      <c r="A2" s="41"/>
      <c r="B2" s="42" t="s">
        <v>81</v>
      </c>
      <c r="C2" s="43"/>
      <c r="D2" s="43"/>
      <c r="E2" s="43"/>
      <c r="F2" s="43"/>
      <c r="G2" s="43"/>
      <c r="H2" s="43"/>
      <c r="I2" s="43"/>
      <c r="J2" s="44"/>
    </row>
    <row r="3" spans="1:10" s="52" customFormat="1" ht="24" customHeight="1">
      <c r="A3" s="46"/>
      <c r="B3" s="47" t="s">
        <v>30</v>
      </c>
      <c r="C3" s="47"/>
      <c r="D3" s="48"/>
      <c r="E3" s="47" t="s">
        <v>31</v>
      </c>
      <c r="F3" s="47"/>
      <c r="G3" s="48"/>
      <c r="H3" s="49" t="s">
        <v>32</v>
      </c>
      <c r="I3" s="50" t="s">
        <v>34</v>
      </c>
      <c r="J3" s="51"/>
    </row>
    <row r="4" spans="1:10" s="52" customFormat="1" ht="15.75" customHeight="1">
      <c r="A4" s="53" t="s">
        <v>35</v>
      </c>
      <c r="B4" s="54"/>
      <c r="C4" s="54"/>
      <c r="D4" s="54"/>
      <c r="E4" s="54"/>
      <c r="F4" s="54"/>
      <c r="G4" s="54"/>
      <c r="H4" s="54" t="s">
        <v>36</v>
      </c>
      <c r="I4" s="55" t="s">
        <v>39</v>
      </c>
      <c r="J4" s="56" t="s">
        <v>40</v>
      </c>
    </row>
    <row r="5" spans="1:10" s="52" customFormat="1" ht="15.75" customHeight="1">
      <c r="A5" s="53" t="s">
        <v>41</v>
      </c>
      <c r="B5" s="54" t="s">
        <v>42</v>
      </c>
      <c r="C5" s="54" t="s">
        <v>43</v>
      </c>
      <c r="D5" s="57" t="s">
        <v>44</v>
      </c>
      <c r="E5" s="54" t="s">
        <v>45</v>
      </c>
      <c r="F5" s="54" t="s">
        <v>45</v>
      </c>
      <c r="G5" s="57" t="s">
        <v>44</v>
      </c>
      <c r="H5" s="54" t="s">
        <v>46</v>
      </c>
      <c r="I5" s="54" t="s">
        <v>49</v>
      </c>
      <c r="J5" s="58"/>
    </row>
    <row r="6" spans="1:10" s="52" customFormat="1" ht="15.75" customHeight="1">
      <c r="A6" s="59"/>
      <c r="B6" s="54" t="s">
        <v>50</v>
      </c>
      <c r="C6" s="54" t="s">
        <v>51</v>
      </c>
      <c r="D6" s="60" t="str">
        <f>"(Sp. "&amp;B10&amp;" und "&amp;C10&amp;")"</f>
        <v>(Sp. 23 und 24)</v>
      </c>
      <c r="E6" s="54" t="s">
        <v>42</v>
      </c>
      <c r="F6" s="54" t="s">
        <v>43</v>
      </c>
      <c r="G6" s="60" t="str">
        <f>"(Sp. "&amp;E10&amp;" und "&amp;F10&amp;")"</f>
        <v>(Sp. 26 und 27)</v>
      </c>
      <c r="H6" s="49"/>
      <c r="I6" s="54" t="s">
        <v>53</v>
      </c>
      <c r="J6" s="61" t="str">
        <f>"(Sp. "&amp;D10&amp;", "&amp;G10&amp;","</f>
        <v>(Sp. 25, 28,</v>
      </c>
    </row>
    <row r="7" spans="1:10" s="52" customFormat="1" ht="15.75" customHeight="1">
      <c r="A7" s="59"/>
      <c r="B7" s="54"/>
      <c r="C7" s="54"/>
      <c r="D7" s="54"/>
      <c r="E7" s="54" t="s">
        <v>54</v>
      </c>
      <c r="F7" s="54" t="s">
        <v>55</v>
      </c>
      <c r="G7" s="54"/>
      <c r="H7" s="54"/>
      <c r="I7" s="54"/>
      <c r="J7" s="61" t="str">
        <f>H10&amp;" und "&amp;I10&amp;")"</f>
        <v>29 und 30)</v>
      </c>
    </row>
    <row r="8" spans="1:10" s="52" customFormat="1" ht="15.75" customHeight="1">
      <c r="A8" s="59"/>
      <c r="B8" s="54"/>
      <c r="C8" s="54"/>
      <c r="D8" s="54"/>
      <c r="E8" s="54"/>
      <c r="F8" s="54"/>
      <c r="G8" s="54"/>
      <c r="H8" s="54"/>
      <c r="I8" s="54"/>
      <c r="J8" s="58"/>
    </row>
    <row r="9" spans="1:10" s="52" customFormat="1" ht="12" customHeight="1">
      <c r="A9" s="59"/>
      <c r="B9" s="62"/>
      <c r="C9" s="62"/>
      <c r="D9" s="62"/>
      <c r="E9" s="62"/>
      <c r="F9" s="62"/>
      <c r="G9" s="62"/>
      <c r="H9" s="62"/>
      <c r="I9" s="62"/>
      <c r="J9" s="63"/>
    </row>
    <row r="10" spans="1:10" s="67" customFormat="1" ht="10.5" customHeight="1" thickBot="1">
      <c r="A10" s="64"/>
      <c r="B10" s="65">
        <v>23</v>
      </c>
      <c r="C10" s="65">
        <f>B10+1</f>
        <v>24</v>
      </c>
      <c r="D10" s="65">
        <f aca="true" t="shared" si="0" ref="D10:I10">C10+1</f>
        <v>25</v>
      </c>
      <c r="E10" s="65">
        <f t="shared" si="0"/>
        <v>26</v>
      </c>
      <c r="F10" s="65">
        <f t="shared" si="0"/>
        <v>27</v>
      </c>
      <c r="G10" s="65">
        <f t="shared" si="0"/>
        <v>28</v>
      </c>
      <c r="H10" s="65">
        <f t="shared" si="0"/>
        <v>29</v>
      </c>
      <c r="I10" s="65">
        <f t="shared" si="0"/>
        <v>30</v>
      </c>
      <c r="J10" s="66">
        <f>I10+1</f>
        <v>31</v>
      </c>
    </row>
    <row r="11" spans="1:10" ht="21" customHeight="1">
      <c r="A11" s="68"/>
      <c r="B11" s="69" t="s">
        <v>56</v>
      </c>
      <c r="C11" s="69"/>
      <c r="D11" s="69"/>
      <c r="E11" s="69"/>
      <c r="F11" s="69"/>
      <c r="G11" s="69"/>
      <c r="H11" s="69"/>
      <c r="I11" s="69"/>
      <c r="J11" s="70"/>
    </row>
    <row r="12" spans="1:10" s="75" customFormat="1" ht="30" customHeight="1" thickBot="1">
      <c r="A12" s="72" t="s">
        <v>27</v>
      </c>
      <c r="B12" s="73">
        <v>8055</v>
      </c>
      <c r="C12" s="73">
        <v>2107</v>
      </c>
      <c r="D12" s="73">
        <v>10162</v>
      </c>
      <c r="E12" s="73">
        <v>3292</v>
      </c>
      <c r="F12" s="73">
        <v>250</v>
      </c>
      <c r="G12" s="73">
        <v>3542</v>
      </c>
      <c r="H12" s="73">
        <v>310</v>
      </c>
      <c r="I12" s="73">
        <v>12</v>
      </c>
      <c r="J12" s="74">
        <v>14026</v>
      </c>
    </row>
    <row r="13" spans="1:10" s="78" customFormat="1" ht="21.75" customHeight="1" thickTop="1">
      <c r="A13" s="76" t="s">
        <v>57</v>
      </c>
      <c r="B13" s="77">
        <v>8330</v>
      </c>
      <c r="C13" s="77">
        <v>2161</v>
      </c>
      <c r="D13" s="77">
        <v>10491</v>
      </c>
      <c r="E13" s="77">
        <v>3363</v>
      </c>
      <c r="F13" s="77">
        <v>251</v>
      </c>
      <c r="G13" s="77">
        <v>3614</v>
      </c>
      <c r="H13" s="77">
        <v>328</v>
      </c>
      <c r="I13" s="77">
        <v>13</v>
      </c>
      <c r="J13" s="77">
        <v>14446</v>
      </c>
    </row>
    <row r="14" spans="1:10" s="80" customFormat="1" ht="14.25">
      <c r="A14" s="76" t="s">
        <v>58</v>
      </c>
      <c r="B14" s="79">
        <v>8663</v>
      </c>
      <c r="C14" s="79">
        <v>2178</v>
      </c>
      <c r="D14" s="79">
        <v>10841</v>
      </c>
      <c r="E14" s="79">
        <v>3504</v>
      </c>
      <c r="F14" s="79">
        <v>250</v>
      </c>
      <c r="G14" s="79">
        <v>3754</v>
      </c>
      <c r="H14" s="79">
        <v>357</v>
      </c>
      <c r="I14" s="79">
        <v>13</v>
      </c>
      <c r="J14" s="79">
        <v>14965</v>
      </c>
    </row>
    <row r="15" spans="1:10" s="80" customFormat="1" ht="14.25">
      <c r="A15" s="76" t="s">
        <v>59</v>
      </c>
      <c r="B15" s="79">
        <v>8954</v>
      </c>
      <c r="C15" s="79">
        <v>2251</v>
      </c>
      <c r="D15" s="79">
        <v>11205</v>
      </c>
      <c r="E15" s="79">
        <v>3661</v>
      </c>
      <c r="F15" s="79">
        <v>279</v>
      </c>
      <c r="G15" s="79">
        <v>3940</v>
      </c>
      <c r="H15" s="79">
        <v>375</v>
      </c>
      <c r="I15" s="79">
        <v>12</v>
      </c>
      <c r="J15" s="79">
        <v>15532</v>
      </c>
    </row>
    <row r="16" spans="1:10" s="80" customFormat="1" ht="14.25">
      <c r="A16" s="76" t="s">
        <v>60</v>
      </c>
      <c r="B16" s="79">
        <v>9174</v>
      </c>
      <c r="C16" s="79">
        <v>2283</v>
      </c>
      <c r="D16" s="79">
        <v>11457</v>
      </c>
      <c r="E16" s="79">
        <v>3790</v>
      </c>
      <c r="F16" s="79">
        <v>292</v>
      </c>
      <c r="G16" s="79">
        <v>4082</v>
      </c>
      <c r="H16" s="79">
        <v>375</v>
      </c>
      <c r="I16" s="79">
        <v>16</v>
      </c>
      <c r="J16" s="79">
        <v>15930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75" zoomScaleNormal="75" zoomScaleSheetLayoutView="75" zoomScalePageLayoutView="0" workbookViewId="0" topLeftCell="A1">
      <selection activeCell="A4" sqref="A4"/>
    </sheetView>
  </sheetViews>
  <sheetFormatPr defaultColWidth="14.21484375" defaultRowHeight="15"/>
  <cols>
    <col min="1" max="1" width="9.5546875" style="71" customWidth="1"/>
    <col min="2" max="2" width="1.2265625" style="71" customWidth="1"/>
    <col min="3" max="3" width="9.5546875" style="71" customWidth="1"/>
    <col min="4" max="12" width="13.4453125" style="71" customWidth="1"/>
    <col min="13" max="16384" width="14.21484375" style="71" customWidth="1"/>
  </cols>
  <sheetData>
    <row r="1" s="40" customFormat="1" ht="36" customHeight="1" thickBot="1">
      <c r="A1" s="40" t="s">
        <v>29</v>
      </c>
    </row>
    <row r="2" spans="1:12" s="45" customFormat="1" ht="29.25" customHeight="1" thickTop="1">
      <c r="A2" s="86"/>
      <c r="B2" s="87"/>
      <c r="C2" s="88"/>
      <c r="D2" s="42" t="s">
        <v>82</v>
      </c>
      <c r="E2" s="43"/>
      <c r="F2" s="43"/>
      <c r="G2" s="43"/>
      <c r="H2" s="43"/>
      <c r="I2" s="43"/>
      <c r="J2" s="43"/>
      <c r="K2" s="43"/>
      <c r="L2" s="44"/>
    </row>
    <row r="3" spans="1:12" s="52" customFormat="1" ht="23.25" customHeight="1">
      <c r="A3" s="89" t="s">
        <v>83</v>
      </c>
      <c r="B3" s="90"/>
      <c r="C3" s="91"/>
      <c r="D3" s="47" t="s">
        <v>30</v>
      </c>
      <c r="E3" s="47"/>
      <c r="F3" s="48"/>
      <c r="G3" s="47" t="s">
        <v>31</v>
      </c>
      <c r="H3" s="47"/>
      <c r="I3" s="48"/>
      <c r="J3" s="92"/>
      <c r="K3" s="50" t="s">
        <v>34</v>
      </c>
      <c r="L3" s="51"/>
    </row>
    <row r="4" spans="1:12" s="52" customFormat="1" ht="15.75" customHeight="1">
      <c r="A4" s="93" t="s">
        <v>84</v>
      </c>
      <c r="B4" s="94"/>
      <c r="C4" s="95"/>
      <c r="D4" s="54"/>
      <c r="E4" s="54"/>
      <c r="F4" s="54"/>
      <c r="G4" s="54"/>
      <c r="H4" s="54"/>
      <c r="I4" s="54"/>
      <c r="J4" s="96"/>
      <c r="K4" s="55" t="s">
        <v>39</v>
      </c>
      <c r="L4" s="56" t="s">
        <v>40</v>
      </c>
    </row>
    <row r="5" spans="1:12" s="52" customFormat="1" ht="15.75" customHeight="1">
      <c r="A5" s="93"/>
      <c r="B5" s="94"/>
      <c r="C5" s="95"/>
      <c r="D5" s="54" t="s">
        <v>42</v>
      </c>
      <c r="E5" s="54" t="s">
        <v>43</v>
      </c>
      <c r="F5" s="57" t="s">
        <v>44</v>
      </c>
      <c r="G5" s="54" t="s">
        <v>45</v>
      </c>
      <c r="H5" s="54" t="s">
        <v>45</v>
      </c>
      <c r="I5" s="57" t="s">
        <v>44</v>
      </c>
      <c r="J5" s="96"/>
      <c r="K5" s="54" t="s">
        <v>49</v>
      </c>
      <c r="L5" s="56"/>
    </row>
    <row r="6" spans="1:12" s="52" customFormat="1" ht="15.75" customHeight="1">
      <c r="A6" s="97" t="s">
        <v>85</v>
      </c>
      <c r="B6" s="94"/>
      <c r="C6" s="95"/>
      <c r="D6" s="54" t="s">
        <v>50</v>
      </c>
      <c r="E6" s="54" t="s">
        <v>51</v>
      </c>
      <c r="F6" s="60" t="str">
        <f>"(Sp. "&amp;D10&amp;" und "&amp;E10&amp;")"</f>
        <v>(Sp. 32 und 33)</v>
      </c>
      <c r="G6" s="54" t="s">
        <v>42</v>
      </c>
      <c r="H6" s="54" t="s">
        <v>43</v>
      </c>
      <c r="I6" s="60" t="str">
        <f>"(Sp. "&amp;G10&amp;" und "&amp;H10&amp;")"</f>
        <v>(Sp. 35 und 36)</v>
      </c>
      <c r="J6" s="60" t="str">
        <f>"(Sp. "&amp;F10&amp;" und "&amp;I10&amp;")"</f>
        <v>(Sp. 34 und 37)</v>
      </c>
      <c r="K6" s="54" t="s">
        <v>53</v>
      </c>
      <c r="L6" s="61" t="str">
        <f>"(Sp. "&amp;J10&amp;" und "&amp;K10&amp;")"</f>
        <v>(Sp. 38 und 39)</v>
      </c>
    </row>
    <row r="7" spans="1:12" s="52" customFormat="1" ht="15.75" customHeight="1">
      <c r="A7" s="97" t="s">
        <v>86</v>
      </c>
      <c r="B7" s="98"/>
      <c r="C7" s="99"/>
      <c r="D7" s="54"/>
      <c r="E7" s="54"/>
      <c r="F7" s="54"/>
      <c r="G7" s="54" t="s">
        <v>54</v>
      </c>
      <c r="H7" s="54" t="s">
        <v>55</v>
      </c>
      <c r="I7" s="54"/>
      <c r="J7" s="54"/>
      <c r="K7" s="54"/>
      <c r="L7" s="61"/>
    </row>
    <row r="8" spans="1:12" s="52" customFormat="1" ht="15.75" customHeight="1">
      <c r="A8" s="97" t="s">
        <v>87</v>
      </c>
      <c r="B8" s="98"/>
      <c r="C8" s="99"/>
      <c r="D8" s="54"/>
      <c r="E8" s="54"/>
      <c r="F8" s="54"/>
      <c r="G8" s="54"/>
      <c r="H8" s="54"/>
      <c r="I8" s="54"/>
      <c r="J8" s="54"/>
      <c r="K8" s="54"/>
      <c r="L8" s="58"/>
    </row>
    <row r="9" spans="1:12" s="52" customFormat="1" ht="9" customHeight="1">
      <c r="A9" s="97"/>
      <c r="B9" s="98"/>
      <c r="C9" s="99"/>
      <c r="D9" s="62"/>
      <c r="E9" s="62"/>
      <c r="F9" s="62"/>
      <c r="G9" s="62"/>
      <c r="H9" s="62"/>
      <c r="I9" s="62"/>
      <c r="J9" s="62"/>
      <c r="K9" s="62"/>
      <c r="L9" s="63"/>
    </row>
    <row r="10" spans="1:12" s="67" customFormat="1" ht="10.5" customHeight="1" thickBot="1">
      <c r="A10" s="100"/>
      <c r="B10" s="101"/>
      <c r="C10" s="102"/>
      <c r="D10" s="65">
        <v>32</v>
      </c>
      <c r="E10" s="65">
        <f>D10+1</f>
        <v>33</v>
      </c>
      <c r="F10" s="65">
        <f aca="true" t="shared" si="0" ref="F10:K10">E10+1</f>
        <v>34</v>
      </c>
      <c r="G10" s="65">
        <f t="shared" si="0"/>
        <v>35</v>
      </c>
      <c r="H10" s="65">
        <f t="shared" si="0"/>
        <v>36</v>
      </c>
      <c r="I10" s="65">
        <f t="shared" si="0"/>
        <v>37</v>
      </c>
      <c r="J10" s="65">
        <f t="shared" si="0"/>
        <v>38</v>
      </c>
      <c r="K10" s="65">
        <f t="shared" si="0"/>
        <v>39</v>
      </c>
      <c r="L10" s="66">
        <f>K10+1</f>
        <v>40</v>
      </c>
    </row>
    <row r="11" spans="1:12" ht="22.5" customHeight="1">
      <c r="A11" s="103"/>
      <c r="B11" s="104"/>
      <c r="C11" s="105"/>
      <c r="D11" s="69" t="s">
        <v>56</v>
      </c>
      <c r="E11" s="69"/>
      <c r="F11" s="69"/>
      <c r="G11" s="69"/>
      <c r="H11" s="69"/>
      <c r="I11" s="69"/>
      <c r="J11" s="69"/>
      <c r="K11" s="69"/>
      <c r="L11" s="70"/>
    </row>
    <row r="12" spans="1:12" s="80" customFormat="1" ht="24.75" customHeight="1">
      <c r="A12" s="106" t="s">
        <v>88</v>
      </c>
      <c r="B12" s="107" t="s">
        <v>89</v>
      </c>
      <c r="C12" s="108" t="s">
        <v>90</v>
      </c>
      <c r="D12" s="109">
        <v>3494</v>
      </c>
      <c r="E12" s="109">
        <v>1003</v>
      </c>
      <c r="F12" s="109">
        <v>4497</v>
      </c>
      <c r="G12" s="109">
        <v>1131</v>
      </c>
      <c r="H12" s="109">
        <v>104</v>
      </c>
      <c r="I12" s="109">
        <v>1235</v>
      </c>
      <c r="J12" s="109">
        <v>5732</v>
      </c>
      <c r="K12" s="109">
        <v>7</v>
      </c>
      <c r="L12" s="110">
        <v>5739</v>
      </c>
    </row>
    <row r="13" spans="1:12" s="80" customFormat="1" ht="24.75" customHeight="1">
      <c r="A13" s="106" t="s">
        <v>91</v>
      </c>
      <c r="B13" s="107" t="s">
        <v>89</v>
      </c>
      <c r="C13" s="108" t="s">
        <v>92</v>
      </c>
      <c r="D13" s="109">
        <v>302</v>
      </c>
      <c r="E13" s="109">
        <v>77</v>
      </c>
      <c r="F13" s="109">
        <v>379</v>
      </c>
      <c r="G13" s="109">
        <v>135</v>
      </c>
      <c r="H13" s="109">
        <v>12</v>
      </c>
      <c r="I13" s="109">
        <v>147</v>
      </c>
      <c r="J13" s="109">
        <v>526</v>
      </c>
      <c r="K13" s="109">
        <v>0</v>
      </c>
      <c r="L13" s="110">
        <v>526</v>
      </c>
    </row>
    <row r="14" spans="1:12" s="80" customFormat="1" ht="24.75" customHeight="1">
      <c r="A14" s="106" t="s">
        <v>93</v>
      </c>
      <c r="B14" s="107" t="s">
        <v>89</v>
      </c>
      <c r="C14" s="108" t="s">
        <v>94</v>
      </c>
      <c r="D14" s="109">
        <v>281</v>
      </c>
      <c r="E14" s="109">
        <v>56</v>
      </c>
      <c r="F14" s="109">
        <v>337</v>
      </c>
      <c r="G14" s="109">
        <v>143</v>
      </c>
      <c r="H14" s="109">
        <v>8</v>
      </c>
      <c r="I14" s="109">
        <v>151</v>
      </c>
      <c r="J14" s="109">
        <v>488</v>
      </c>
      <c r="K14" s="109">
        <v>0</v>
      </c>
      <c r="L14" s="110">
        <v>488</v>
      </c>
    </row>
    <row r="15" spans="1:12" s="80" customFormat="1" ht="24.75" customHeight="1">
      <c r="A15" s="106" t="s">
        <v>95</v>
      </c>
      <c r="B15" s="107" t="s">
        <v>89</v>
      </c>
      <c r="C15" s="108" t="s">
        <v>96</v>
      </c>
      <c r="D15" s="109">
        <v>325</v>
      </c>
      <c r="E15" s="109">
        <v>68</v>
      </c>
      <c r="F15" s="109">
        <v>393</v>
      </c>
      <c r="G15" s="109">
        <v>130</v>
      </c>
      <c r="H15" s="109">
        <v>8</v>
      </c>
      <c r="I15" s="109">
        <v>138</v>
      </c>
      <c r="J15" s="109">
        <v>531</v>
      </c>
      <c r="K15" s="109">
        <v>0</v>
      </c>
      <c r="L15" s="110">
        <v>531</v>
      </c>
    </row>
    <row r="16" spans="1:12" s="80" customFormat="1" ht="24.75" customHeight="1">
      <c r="A16" s="111" t="s">
        <v>97</v>
      </c>
      <c r="B16" s="112" t="s">
        <v>89</v>
      </c>
      <c r="C16" s="113" t="s">
        <v>98</v>
      </c>
      <c r="D16" s="114">
        <v>349</v>
      </c>
      <c r="E16" s="114">
        <v>93</v>
      </c>
      <c r="F16" s="114">
        <v>442</v>
      </c>
      <c r="G16" s="114">
        <v>159</v>
      </c>
      <c r="H16" s="114">
        <v>10</v>
      </c>
      <c r="I16" s="114">
        <v>169</v>
      </c>
      <c r="J16" s="114">
        <v>611</v>
      </c>
      <c r="K16" s="114">
        <v>1</v>
      </c>
      <c r="L16" s="115">
        <v>612</v>
      </c>
    </row>
    <row r="17" spans="1:12" s="80" customFormat="1" ht="24.75" customHeight="1">
      <c r="A17" s="106" t="s">
        <v>99</v>
      </c>
      <c r="B17" s="107" t="s">
        <v>89</v>
      </c>
      <c r="C17" s="108" t="s">
        <v>100</v>
      </c>
      <c r="D17" s="109">
        <v>335</v>
      </c>
      <c r="E17" s="109">
        <v>63</v>
      </c>
      <c r="F17" s="109">
        <v>398</v>
      </c>
      <c r="G17" s="109">
        <v>147</v>
      </c>
      <c r="H17" s="109">
        <v>7</v>
      </c>
      <c r="I17" s="109">
        <v>154</v>
      </c>
      <c r="J17" s="109">
        <v>552</v>
      </c>
      <c r="K17" s="109">
        <v>0</v>
      </c>
      <c r="L17" s="110">
        <v>552</v>
      </c>
    </row>
    <row r="18" spans="1:12" s="80" customFormat="1" ht="24.75" customHeight="1">
      <c r="A18" s="106" t="s">
        <v>101</v>
      </c>
      <c r="B18" s="107" t="s">
        <v>89</v>
      </c>
      <c r="C18" s="108" t="s">
        <v>102</v>
      </c>
      <c r="D18" s="109">
        <v>337</v>
      </c>
      <c r="E18" s="109">
        <v>74</v>
      </c>
      <c r="F18" s="109">
        <v>411</v>
      </c>
      <c r="G18" s="109">
        <v>155</v>
      </c>
      <c r="H18" s="109">
        <v>6</v>
      </c>
      <c r="I18" s="109">
        <v>161</v>
      </c>
      <c r="J18" s="109">
        <v>572</v>
      </c>
      <c r="K18" s="109">
        <v>0</v>
      </c>
      <c r="L18" s="110">
        <v>572</v>
      </c>
    </row>
    <row r="19" spans="1:12" s="80" customFormat="1" ht="24.75" customHeight="1">
      <c r="A19" s="106" t="s">
        <v>103</v>
      </c>
      <c r="B19" s="107" t="s">
        <v>89</v>
      </c>
      <c r="C19" s="108" t="s">
        <v>104</v>
      </c>
      <c r="D19" s="109">
        <v>346</v>
      </c>
      <c r="E19" s="109">
        <v>96</v>
      </c>
      <c r="F19" s="109">
        <v>442</v>
      </c>
      <c r="G19" s="109">
        <v>163</v>
      </c>
      <c r="H19" s="109">
        <v>10</v>
      </c>
      <c r="I19" s="109">
        <v>173</v>
      </c>
      <c r="J19" s="109">
        <v>615</v>
      </c>
      <c r="K19" s="109">
        <v>1</v>
      </c>
      <c r="L19" s="110">
        <v>616</v>
      </c>
    </row>
    <row r="20" spans="1:12" s="80" customFormat="1" ht="24.75" customHeight="1">
      <c r="A20" s="106" t="s">
        <v>105</v>
      </c>
      <c r="B20" s="107" t="s">
        <v>89</v>
      </c>
      <c r="C20" s="108" t="s">
        <v>106</v>
      </c>
      <c r="D20" s="109">
        <v>362</v>
      </c>
      <c r="E20" s="109">
        <v>85</v>
      </c>
      <c r="F20" s="109">
        <v>447</v>
      </c>
      <c r="G20" s="109">
        <v>162</v>
      </c>
      <c r="H20" s="109">
        <v>10</v>
      </c>
      <c r="I20" s="109">
        <v>172</v>
      </c>
      <c r="J20" s="109">
        <v>619</v>
      </c>
      <c r="K20" s="109">
        <v>1</v>
      </c>
      <c r="L20" s="110">
        <v>620</v>
      </c>
    </row>
    <row r="21" spans="1:12" s="80" customFormat="1" ht="24.75" customHeight="1">
      <c r="A21" s="111" t="s">
        <v>107</v>
      </c>
      <c r="B21" s="112" t="s">
        <v>89</v>
      </c>
      <c r="C21" s="113" t="s">
        <v>108</v>
      </c>
      <c r="D21" s="114">
        <v>351</v>
      </c>
      <c r="E21" s="114">
        <v>68</v>
      </c>
      <c r="F21" s="114">
        <v>419</v>
      </c>
      <c r="G21" s="114">
        <v>171</v>
      </c>
      <c r="H21" s="114">
        <v>8</v>
      </c>
      <c r="I21" s="114">
        <v>179</v>
      </c>
      <c r="J21" s="114">
        <v>598</v>
      </c>
      <c r="K21" s="114">
        <v>0</v>
      </c>
      <c r="L21" s="115">
        <v>598</v>
      </c>
    </row>
    <row r="22" spans="1:12" s="80" customFormat="1" ht="24.75" customHeight="1">
      <c r="A22" s="106" t="s">
        <v>109</v>
      </c>
      <c r="B22" s="107" t="s">
        <v>89</v>
      </c>
      <c r="C22" s="108" t="s">
        <v>110</v>
      </c>
      <c r="D22" s="109">
        <v>345</v>
      </c>
      <c r="E22" s="109">
        <v>110</v>
      </c>
      <c r="F22" s="109">
        <v>455</v>
      </c>
      <c r="G22" s="109">
        <v>168</v>
      </c>
      <c r="H22" s="109">
        <v>23</v>
      </c>
      <c r="I22" s="109">
        <v>191</v>
      </c>
      <c r="J22" s="109">
        <v>646</v>
      </c>
      <c r="K22" s="109">
        <v>1</v>
      </c>
      <c r="L22" s="110">
        <v>647</v>
      </c>
    </row>
    <row r="23" spans="1:12" s="80" customFormat="1" ht="24.75" customHeight="1">
      <c r="A23" s="106" t="s">
        <v>111</v>
      </c>
      <c r="B23" s="107" t="s">
        <v>89</v>
      </c>
      <c r="C23" s="108" t="s">
        <v>112</v>
      </c>
      <c r="D23" s="109">
        <v>351</v>
      </c>
      <c r="E23" s="109">
        <v>101</v>
      </c>
      <c r="F23" s="109">
        <v>452</v>
      </c>
      <c r="G23" s="109">
        <v>167</v>
      </c>
      <c r="H23" s="109">
        <v>13</v>
      </c>
      <c r="I23" s="109">
        <v>180</v>
      </c>
      <c r="J23" s="109">
        <v>632</v>
      </c>
      <c r="K23" s="109">
        <v>0</v>
      </c>
      <c r="L23" s="110">
        <v>632</v>
      </c>
    </row>
    <row r="24" spans="1:12" s="80" customFormat="1" ht="24.75" customHeight="1">
      <c r="A24" s="106" t="s">
        <v>113</v>
      </c>
      <c r="B24" s="107" t="s">
        <v>89</v>
      </c>
      <c r="C24" s="108" t="s">
        <v>114</v>
      </c>
      <c r="D24" s="109">
        <v>425</v>
      </c>
      <c r="E24" s="109">
        <v>87</v>
      </c>
      <c r="F24" s="109">
        <v>512</v>
      </c>
      <c r="G24" s="109">
        <v>212</v>
      </c>
      <c r="H24" s="109">
        <v>13</v>
      </c>
      <c r="I24" s="109">
        <v>225</v>
      </c>
      <c r="J24" s="109">
        <v>737</v>
      </c>
      <c r="K24" s="109">
        <v>1</v>
      </c>
      <c r="L24" s="110">
        <v>738</v>
      </c>
    </row>
    <row r="25" spans="1:12" s="80" customFormat="1" ht="24.75" customHeight="1">
      <c r="A25" s="106" t="s">
        <v>115</v>
      </c>
      <c r="B25" s="107" t="s">
        <v>89</v>
      </c>
      <c r="C25" s="108" t="s">
        <v>116</v>
      </c>
      <c r="D25" s="109">
        <v>367</v>
      </c>
      <c r="E25" s="109">
        <v>72</v>
      </c>
      <c r="F25" s="109">
        <v>439</v>
      </c>
      <c r="G25" s="109">
        <v>159</v>
      </c>
      <c r="H25" s="109">
        <v>9</v>
      </c>
      <c r="I25" s="109">
        <v>168</v>
      </c>
      <c r="J25" s="109">
        <v>607</v>
      </c>
      <c r="K25" s="109">
        <v>0</v>
      </c>
      <c r="L25" s="110">
        <v>607</v>
      </c>
    </row>
    <row r="26" spans="1:12" s="80" customFormat="1" ht="24.75" customHeight="1">
      <c r="A26" s="111" t="s">
        <v>117</v>
      </c>
      <c r="B26" s="112" t="s">
        <v>89</v>
      </c>
      <c r="C26" s="113" t="s">
        <v>118</v>
      </c>
      <c r="D26" s="114">
        <v>360</v>
      </c>
      <c r="E26" s="114">
        <v>108</v>
      </c>
      <c r="F26" s="114">
        <v>468</v>
      </c>
      <c r="G26" s="114">
        <v>161</v>
      </c>
      <c r="H26" s="114">
        <v>10</v>
      </c>
      <c r="I26" s="114">
        <v>171</v>
      </c>
      <c r="J26" s="114">
        <v>639</v>
      </c>
      <c r="K26" s="114">
        <v>1</v>
      </c>
      <c r="L26" s="115">
        <v>640</v>
      </c>
    </row>
    <row r="27" spans="1:12" s="75" customFormat="1" ht="27" customHeight="1" thickBot="1">
      <c r="A27" s="116" t="s">
        <v>27</v>
      </c>
      <c r="B27" s="117"/>
      <c r="C27" s="118"/>
      <c r="D27" s="73">
        <v>8055</v>
      </c>
      <c r="E27" s="73">
        <v>2107</v>
      </c>
      <c r="F27" s="73">
        <v>10162</v>
      </c>
      <c r="G27" s="73">
        <v>3292</v>
      </c>
      <c r="H27" s="73">
        <v>250</v>
      </c>
      <c r="I27" s="73">
        <v>3542</v>
      </c>
      <c r="J27" s="73">
        <v>13704</v>
      </c>
      <c r="K27" s="73">
        <v>12</v>
      </c>
      <c r="L27" s="74">
        <v>13716</v>
      </c>
    </row>
    <row r="28" spans="1:12" s="78" customFormat="1" ht="21.75" customHeight="1" thickTop="1">
      <c r="A28" s="119"/>
      <c r="B28" s="120"/>
      <c r="C28" s="121" t="s">
        <v>57</v>
      </c>
      <c r="D28" s="77">
        <v>8330</v>
      </c>
      <c r="E28" s="77">
        <v>2161</v>
      </c>
      <c r="F28" s="77">
        <v>10491</v>
      </c>
      <c r="G28" s="77">
        <v>3363</v>
      </c>
      <c r="H28" s="77">
        <v>251</v>
      </c>
      <c r="I28" s="77">
        <v>3614</v>
      </c>
      <c r="J28" s="77">
        <v>14105</v>
      </c>
      <c r="K28" s="77">
        <v>13</v>
      </c>
      <c r="L28" s="77">
        <v>14118</v>
      </c>
    </row>
    <row r="29" spans="1:12" s="80" customFormat="1" ht="14.25">
      <c r="A29" s="119"/>
      <c r="B29" s="120"/>
      <c r="C29" s="121" t="s">
        <v>58</v>
      </c>
      <c r="D29" s="79">
        <v>8663</v>
      </c>
      <c r="E29" s="79">
        <v>2178</v>
      </c>
      <c r="F29" s="79">
        <v>10841</v>
      </c>
      <c r="G29" s="79">
        <v>3504</v>
      </c>
      <c r="H29" s="79">
        <v>250</v>
      </c>
      <c r="I29" s="79">
        <v>3754</v>
      </c>
      <c r="J29" s="79">
        <v>14595</v>
      </c>
      <c r="K29" s="79">
        <v>13</v>
      </c>
      <c r="L29" s="79">
        <v>14608</v>
      </c>
    </row>
    <row r="30" spans="1:12" s="80" customFormat="1" ht="14.25">
      <c r="A30" s="119"/>
      <c r="B30" s="120"/>
      <c r="C30" s="122" t="s">
        <v>59</v>
      </c>
      <c r="D30" s="79">
        <v>8954</v>
      </c>
      <c r="E30" s="79">
        <v>2251</v>
      </c>
      <c r="F30" s="79">
        <v>11205</v>
      </c>
      <c r="G30" s="79">
        <v>3661</v>
      </c>
      <c r="H30" s="79">
        <v>279</v>
      </c>
      <c r="I30" s="79">
        <v>3940</v>
      </c>
      <c r="J30" s="79">
        <v>15145</v>
      </c>
      <c r="K30" s="79">
        <v>12</v>
      </c>
      <c r="L30" s="79">
        <v>15157</v>
      </c>
    </row>
    <row r="31" spans="1:12" s="80" customFormat="1" ht="14.25">
      <c r="A31" s="119"/>
      <c r="B31" s="120"/>
      <c r="C31" s="122" t="s">
        <v>60</v>
      </c>
      <c r="D31" s="79">
        <v>9174</v>
      </c>
      <c r="E31" s="79">
        <v>2283</v>
      </c>
      <c r="F31" s="79">
        <v>11457</v>
      </c>
      <c r="G31" s="79">
        <v>3790</v>
      </c>
      <c r="H31" s="79">
        <v>292</v>
      </c>
      <c r="I31" s="79">
        <v>4082</v>
      </c>
      <c r="J31" s="79">
        <v>15539</v>
      </c>
      <c r="K31" s="79">
        <v>16</v>
      </c>
      <c r="L31" s="79">
        <v>15555</v>
      </c>
    </row>
    <row r="32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2"/>
  <headerFooter alignWithMargins="0">
    <oddFooter>&amp;L&amp;14Tab. &amp;A&amp;R&amp;14&amp;P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16"/>
  <sheetViews>
    <sheetView showGridLines="0" tabSelected="1" view="pageBreakPreview" zoomScale="80" zoomScaleNormal="75" zoomScaleSheetLayoutView="80" zoomScalePageLayoutView="0" workbookViewId="0" topLeftCell="A1">
      <selection activeCell="A4" sqref="A4"/>
    </sheetView>
  </sheetViews>
  <sheetFormatPr defaultColWidth="14.21484375" defaultRowHeight="15"/>
  <cols>
    <col min="1" max="1" width="23.10546875" style="71" customWidth="1"/>
    <col min="2" max="12" width="11.10546875" style="71" customWidth="1"/>
    <col min="13" max="13" width="23.10546875" style="71" customWidth="1"/>
    <col min="14" max="15" width="10.3359375" style="71" customWidth="1"/>
    <col min="16" max="16" width="11.10546875" style="71" customWidth="1"/>
    <col min="17" max="17" width="11.10546875" style="104" customWidth="1"/>
    <col min="18" max="19" width="10.3359375" style="71" customWidth="1"/>
    <col min="20" max="20" width="11.10546875" style="71" customWidth="1"/>
    <col min="21" max="24" width="10.3359375" style="71" customWidth="1"/>
    <col min="25" max="26" width="11.10546875" style="71" customWidth="1"/>
    <col min="27" max="27" width="23.10546875" style="71" customWidth="1"/>
    <col min="28" max="37" width="11.10546875" style="71" customWidth="1"/>
    <col min="38" max="38" width="23.10546875" style="71" customWidth="1"/>
    <col min="39" max="49" width="11.10546875" style="71" customWidth="1"/>
    <col min="50" max="50" width="11.4453125" style="71" customWidth="1"/>
    <col min="51" max="16384" width="14.21484375" style="71" customWidth="1"/>
  </cols>
  <sheetData>
    <row r="1" spans="1:38" s="123" customFormat="1" ht="35.25" customHeight="1" thickBot="1">
      <c r="A1" s="123" t="s">
        <v>29</v>
      </c>
      <c r="M1" s="123" t="str">
        <f>A1</f>
        <v>Quartalsstatistik - Alterssicherung der Landwirte</v>
      </c>
      <c r="Q1" s="124"/>
      <c r="R1" s="125"/>
      <c r="T1" s="125"/>
      <c r="U1" s="125"/>
      <c r="AA1" s="123" t="str">
        <f>A1</f>
        <v>Quartalsstatistik - Alterssicherung der Landwirte</v>
      </c>
      <c r="AL1" s="123" t="str">
        <f>A1</f>
        <v>Quartalsstatistik - Alterssicherung der Landwirte</v>
      </c>
    </row>
    <row r="2" spans="1:50" s="45" customFormat="1" ht="33" customHeight="1" thickTop="1">
      <c r="A2" s="41"/>
      <c r="B2" s="43" t="s">
        <v>119</v>
      </c>
      <c r="C2" s="43"/>
      <c r="D2" s="43"/>
      <c r="E2" s="43"/>
      <c r="F2" s="43"/>
      <c r="G2" s="43"/>
      <c r="H2" s="43"/>
      <c r="I2" s="43"/>
      <c r="J2" s="43"/>
      <c r="K2" s="43"/>
      <c r="L2" s="82"/>
      <c r="M2" s="41"/>
      <c r="N2" s="43" t="s">
        <v>120</v>
      </c>
      <c r="O2" s="43"/>
      <c r="P2" s="43"/>
      <c r="Q2" s="43"/>
      <c r="R2" s="43"/>
      <c r="S2" s="43"/>
      <c r="T2" s="126"/>
      <c r="U2" s="43" t="s">
        <v>121</v>
      </c>
      <c r="V2" s="43"/>
      <c r="W2" s="43"/>
      <c r="X2" s="43"/>
      <c r="Y2" s="43"/>
      <c r="Z2" s="82"/>
      <c r="AA2" s="41"/>
      <c r="AB2" s="43" t="s">
        <v>122</v>
      </c>
      <c r="AC2" s="43"/>
      <c r="AD2" s="43"/>
      <c r="AE2" s="43"/>
      <c r="AF2" s="126"/>
      <c r="AG2" s="43" t="s">
        <v>123</v>
      </c>
      <c r="AH2" s="43"/>
      <c r="AI2" s="43"/>
      <c r="AJ2" s="43"/>
      <c r="AK2" s="82"/>
      <c r="AL2" s="41"/>
      <c r="AM2" s="43" t="s">
        <v>124</v>
      </c>
      <c r="AN2" s="43"/>
      <c r="AO2" s="43"/>
      <c r="AP2" s="43"/>
      <c r="AQ2" s="43"/>
      <c r="AR2" s="43"/>
      <c r="AS2" s="43"/>
      <c r="AT2" s="126"/>
      <c r="AU2" s="127" t="s">
        <v>125</v>
      </c>
      <c r="AV2" s="128"/>
      <c r="AW2" s="129"/>
      <c r="AX2" s="130" t="s">
        <v>126</v>
      </c>
    </row>
    <row r="3" spans="1:50" s="52" customFormat="1" ht="21" customHeight="1">
      <c r="A3" s="46"/>
      <c r="B3" s="131" t="s">
        <v>127</v>
      </c>
      <c r="C3" s="132"/>
      <c r="D3" s="132"/>
      <c r="E3" s="132"/>
      <c r="F3" s="132"/>
      <c r="G3" s="133"/>
      <c r="H3" s="134" t="s">
        <v>128</v>
      </c>
      <c r="I3" s="132"/>
      <c r="J3" s="132"/>
      <c r="K3" s="132"/>
      <c r="L3" s="135"/>
      <c r="M3" s="46"/>
      <c r="N3" s="131" t="s">
        <v>129</v>
      </c>
      <c r="O3" s="132"/>
      <c r="P3" s="132"/>
      <c r="Q3" s="133"/>
      <c r="R3" s="132" t="s">
        <v>130</v>
      </c>
      <c r="S3" s="132"/>
      <c r="T3" s="133"/>
      <c r="U3" s="134" t="s">
        <v>131</v>
      </c>
      <c r="V3" s="132"/>
      <c r="W3" s="132"/>
      <c r="X3" s="132"/>
      <c r="Y3" s="133"/>
      <c r="Z3" s="135"/>
      <c r="AA3" s="46"/>
      <c r="AB3" s="131" t="s">
        <v>132</v>
      </c>
      <c r="AC3" s="132"/>
      <c r="AD3" s="132"/>
      <c r="AE3" s="132"/>
      <c r="AF3" s="133"/>
      <c r="AG3" s="134" t="s">
        <v>133</v>
      </c>
      <c r="AH3" s="132"/>
      <c r="AI3" s="132"/>
      <c r="AJ3" s="132"/>
      <c r="AK3" s="135"/>
      <c r="AL3" s="46"/>
      <c r="AM3" s="131" t="s">
        <v>134</v>
      </c>
      <c r="AN3" s="132"/>
      <c r="AO3" s="132"/>
      <c r="AP3" s="132"/>
      <c r="AQ3" s="133"/>
      <c r="AR3" s="134" t="s">
        <v>135</v>
      </c>
      <c r="AS3" s="132"/>
      <c r="AT3" s="133"/>
      <c r="AU3" s="134" t="s">
        <v>136</v>
      </c>
      <c r="AV3" s="132"/>
      <c r="AW3" s="136"/>
      <c r="AX3" s="137" t="s">
        <v>40</v>
      </c>
    </row>
    <row r="4" spans="1:50" s="52" customFormat="1" ht="21" customHeight="1">
      <c r="A4" s="46"/>
      <c r="B4" s="138"/>
      <c r="C4" s="47"/>
      <c r="D4" s="47"/>
      <c r="E4" s="47"/>
      <c r="F4" s="47"/>
      <c r="G4" s="48"/>
      <c r="H4" s="139"/>
      <c r="I4" s="47"/>
      <c r="J4" s="47"/>
      <c r="K4" s="47"/>
      <c r="L4" s="140"/>
      <c r="M4" s="46"/>
      <c r="N4" s="138" t="s">
        <v>137</v>
      </c>
      <c r="O4" s="47"/>
      <c r="P4" s="47"/>
      <c r="Q4" s="48"/>
      <c r="R4" s="47" t="s">
        <v>138</v>
      </c>
      <c r="S4" s="47"/>
      <c r="T4" s="48"/>
      <c r="U4" s="141"/>
      <c r="V4" s="47"/>
      <c r="W4" s="47"/>
      <c r="X4" s="47"/>
      <c r="Y4" s="48"/>
      <c r="Z4" s="140"/>
      <c r="AA4" s="46"/>
      <c r="AB4" s="138"/>
      <c r="AC4" s="47"/>
      <c r="AD4" s="47"/>
      <c r="AE4" s="47"/>
      <c r="AF4" s="48"/>
      <c r="AG4" s="139"/>
      <c r="AH4" s="47"/>
      <c r="AI4" s="47"/>
      <c r="AJ4" s="47"/>
      <c r="AK4" s="140"/>
      <c r="AL4" s="46"/>
      <c r="AM4" s="138"/>
      <c r="AN4" s="47"/>
      <c r="AO4" s="47"/>
      <c r="AP4" s="47"/>
      <c r="AQ4" s="48"/>
      <c r="AR4" s="139"/>
      <c r="AS4" s="47"/>
      <c r="AT4" s="48"/>
      <c r="AU4" s="139"/>
      <c r="AV4" s="47"/>
      <c r="AW4" s="142"/>
      <c r="AX4" s="137"/>
    </row>
    <row r="5" spans="1:50" s="52" customFormat="1" ht="18" customHeight="1">
      <c r="A5" s="53"/>
      <c r="B5" s="47" t="s">
        <v>139</v>
      </c>
      <c r="C5" s="48"/>
      <c r="D5" s="47" t="s">
        <v>140</v>
      </c>
      <c r="E5" s="48"/>
      <c r="F5" s="54"/>
      <c r="G5" s="143" t="str">
        <f>"davon (Sp. "&amp;F10&amp;"):"</f>
        <v>davon (Sp. 45):</v>
      </c>
      <c r="H5" s="47" t="s">
        <v>139</v>
      </c>
      <c r="I5" s="48"/>
      <c r="J5" s="47" t="s">
        <v>140</v>
      </c>
      <c r="K5" s="48"/>
      <c r="L5" s="58"/>
      <c r="M5" s="53"/>
      <c r="N5" s="54"/>
      <c r="O5" s="54"/>
      <c r="P5" s="54"/>
      <c r="Q5" s="143" t="str">
        <f>"davon (Sp. "&amp;P10&amp;"):"</f>
        <v>davon (Sp. 54):</v>
      </c>
      <c r="R5" s="144"/>
      <c r="S5" s="144"/>
      <c r="T5" s="54"/>
      <c r="U5" s="47" t="s">
        <v>139</v>
      </c>
      <c r="V5" s="48"/>
      <c r="W5" s="47" t="s">
        <v>140</v>
      </c>
      <c r="X5" s="48"/>
      <c r="Y5" s="54"/>
      <c r="Z5" s="145" t="str">
        <f>"davon (Sp. "&amp;Y10&amp;"):"</f>
        <v>davon (Sp. 63):</v>
      </c>
      <c r="AA5" s="53"/>
      <c r="AB5" s="47" t="s">
        <v>139</v>
      </c>
      <c r="AC5" s="48"/>
      <c r="AD5" s="47" t="s">
        <v>140</v>
      </c>
      <c r="AE5" s="48"/>
      <c r="AF5" s="54"/>
      <c r="AG5" s="47" t="s">
        <v>139</v>
      </c>
      <c r="AH5" s="48"/>
      <c r="AI5" s="47" t="s">
        <v>140</v>
      </c>
      <c r="AJ5" s="48"/>
      <c r="AK5" s="58"/>
      <c r="AL5" s="53"/>
      <c r="AM5" s="47" t="s">
        <v>139</v>
      </c>
      <c r="AN5" s="48"/>
      <c r="AO5" s="47" t="s">
        <v>140</v>
      </c>
      <c r="AP5" s="48"/>
      <c r="AQ5" s="54"/>
      <c r="AR5" s="54"/>
      <c r="AS5" s="54"/>
      <c r="AT5" s="54"/>
      <c r="AU5" s="54"/>
      <c r="AV5" s="54"/>
      <c r="AW5" s="57"/>
      <c r="AX5" s="61" t="s">
        <v>141</v>
      </c>
    </row>
    <row r="6" spans="1:50" s="52" customFormat="1" ht="17.25" customHeight="1">
      <c r="A6" s="53" t="s">
        <v>35</v>
      </c>
      <c r="B6" s="54"/>
      <c r="C6" s="54"/>
      <c r="D6" s="54"/>
      <c r="E6" s="54"/>
      <c r="F6" s="57" t="s">
        <v>44</v>
      </c>
      <c r="G6" s="49" t="s">
        <v>142</v>
      </c>
      <c r="H6" s="54"/>
      <c r="I6" s="54"/>
      <c r="J6" s="54"/>
      <c r="K6" s="54"/>
      <c r="L6" s="85" t="s">
        <v>44</v>
      </c>
      <c r="M6" s="53" t="s">
        <v>35</v>
      </c>
      <c r="N6" s="54"/>
      <c r="O6" s="54"/>
      <c r="P6" s="57" t="s">
        <v>44</v>
      </c>
      <c r="Q6" s="49" t="s">
        <v>142</v>
      </c>
      <c r="R6" s="54"/>
      <c r="S6" s="54"/>
      <c r="T6" s="57" t="s">
        <v>44</v>
      </c>
      <c r="U6" s="54"/>
      <c r="V6" s="54"/>
      <c r="W6" s="54"/>
      <c r="X6" s="54"/>
      <c r="Y6" s="57" t="s">
        <v>44</v>
      </c>
      <c r="Z6" s="51" t="s">
        <v>142</v>
      </c>
      <c r="AA6" s="53" t="s">
        <v>35</v>
      </c>
      <c r="AB6" s="54"/>
      <c r="AC6" s="54"/>
      <c r="AD6" s="54"/>
      <c r="AE6" s="54"/>
      <c r="AF6" s="57" t="s">
        <v>44</v>
      </c>
      <c r="AG6" s="54"/>
      <c r="AH6" s="54"/>
      <c r="AI6" s="54"/>
      <c r="AJ6" s="54"/>
      <c r="AK6" s="85" t="s">
        <v>44</v>
      </c>
      <c r="AL6" s="53" t="s">
        <v>35</v>
      </c>
      <c r="AM6" s="54"/>
      <c r="AN6" s="54"/>
      <c r="AO6" s="54"/>
      <c r="AP6" s="54"/>
      <c r="AQ6" s="57" t="s">
        <v>44</v>
      </c>
      <c r="AR6" s="49" t="s">
        <v>143</v>
      </c>
      <c r="AS6" s="49" t="s">
        <v>144</v>
      </c>
      <c r="AT6" s="57" t="s">
        <v>44</v>
      </c>
      <c r="AU6" s="54"/>
      <c r="AV6" s="54"/>
      <c r="AW6" s="57" t="s">
        <v>44</v>
      </c>
      <c r="AX6" s="61" t="s">
        <v>145</v>
      </c>
    </row>
    <row r="7" spans="1:50" s="52" customFormat="1" ht="15">
      <c r="A7" s="146" t="s">
        <v>41</v>
      </c>
      <c r="B7" s="54" t="s">
        <v>146</v>
      </c>
      <c r="C7" s="54" t="s">
        <v>147</v>
      </c>
      <c r="D7" s="54" t="s">
        <v>146</v>
      </c>
      <c r="E7" s="54" t="s">
        <v>147</v>
      </c>
      <c r="F7" s="60" t="str">
        <f>"(Sp. "&amp;B10&amp;" bis "&amp;E10&amp;")"</f>
        <v>(Sp. 41 bis 44)</v>
      </c>
      <c r="G7" s="54" t="s">
        <v>148</v>
      </c>
      <c r="H7" s="54" t="s">
        <v>146</v>
      </c>
      <c r="I7" s="54" t="s">
        <v>147</v>
      </c>
      <c r="J7" s="54" t="s">
        <v>146</v>
      </c>
      <c r="K7" s="54" t="s">
        <v>147</v>
      </c>
      <c r="L7" s="61" t="str">
        <f>"(Sp. "&amp;H10&amp;" bis "&amp;K10&amp;")"</f>
        <v>(Sp. 47 bis 50)</v>
      </c>
      <c r="M7" s="146" t="s">
        <v>41</v>
      </c>
      <c r="N7" s="54" t="s">
        <v>146</v>
      </c>
      <c r="O7" s="54" t="s">
        <v>147</v>
      </c>
      <c r="P7" s="60" t="str">
        <f>"(Sp. "&amp;N10&amp;" u. "&amp;O10&amp;")"</f>
        <v>(Sp. 52 u. 53)</v>
      </c>
      <c r="Q7" s="54" t="s">
        <v>148</v>
      </c>
      <c r="R7" s="54" t="s">
        <v>146</v>
      </c>
      <c r="S7" s="54" t="s">
        <v>147</v>
      </c>
      <c r="T7" s="60" t="str">
        <f>"(Sp. "&amp;R10&amp;" u. "&amp;S10&amp;")"</f>
        <v>(Sp. 56 u. 57)</v>
      </c>
      <c r="U7" s="54" t="s">
        <v>146</v>
      </c>
      <c r="V7" s="54" t="s">
        <v>147</v>
      </c>
      <c r="W7" s="54" t="s">
        <v>146</v>
      </c>
      <c r="X7" s="54" t="s">
        <v>147</v>
      </c>
      <c r="Y7" s="60" t="str">
        <f>"(Sp. "&amp;U10&amp;" bis "&amp;X10&amp;")"</f>
        <v>(Sp. 59 bis 62)</v>
      </c>
      <c r="Z7" s="58" t="s">
        <v>148</v>
      </c>
      <c r="AA7" s="146" t="s">
        <v>41</v>
      </c>
      <c r="AB7" s="54" t="s">
        <v>146</v>
      </c>
      <c r="AC7" s="54" t="s">
        <v>147</v>
      </c>
      <c r="AD7" s="54" t="s">
        <v>146</v>
      </c>
      <c r="AE7" s="54" t="s">
        <v>147</v>
      </c>
      <c r="AF7" s="60" t="str">
        <f>"(Sp. "&amp;AB10&amp;" bis "&amp;AE10&amp;")"</f>
        <v>(Sp. 65 bis 68)</v>
      </c>
      <c r="AG7" s="54" t="s">
        <v>146</v>
      </c>
      <c r="AH7" s="54" t="s">
        <v>147</v>
      </c>
      <c r="AI7" s="54" t="s">
        <v>146</v>
      </c>
      <c r="AJ7" s="54" t="s">
        <v>147</v>
      </c>
      <c r="AK7" s="61" t="str">
        <f>"(Sp. "&amp;AG10&amp;" bis "&amp;AJ10&amp;")"</f>
        <v>(Sp. 70 bis 73)</v>
      </c>
      <c r="AL7" s="146" t="s">
        <v>41</v>
      </c>
      <c r="AM7" s="54" t="s">
        <v>146</v>
      </c>
      <c r="AN7" s="54" t="s">
        <v>147</v>
      </c>
      <c r="AO7" s="54" t="s">
        <v>146</v>
      </c>
      <c r="AP7" s="54" t="s">
        <v>147</v>
      </c>
      <c r="AQ7" s="60" t="str">
        <f>"(Sp. "&amp;AM10&amp;" bis "&amp;AP10&amp;")"</f>
        <v>(Sp. 75 bis 78)</v>
      </c>
      <c r="AR7" s="147" t="s">
        <v>149</v>
      </c>
      <c r="AS7" s="147" t="s">
        <v>149</v>
      </c>
      <c r="AT7" s="60" t="str">
        <f>"(Sp. "&amp;AR10&amp;" u. "&amp;AS10&amp;")"</f>
        <v>(Sp. 80 u. 81)</v>
      </c>
      <c r="AU7" s="54" t="s">
        <v>146</v>
      </c>
      <c r="AV7" s="54" t="s">
        <v>147</v>
      </c>
      <c r="AW7" s="60" t="str">
        <f>"(Sp. "&amp;AU10&amp;" u. "&amp;AV10&amp;")"</f>
        <v>(Sp. 83 u. 84)</v>
      </c>
      <c r="AX7" s="61" t="s">
        <v>150</v>
      </c>
    </row>
    <row r="8" spans="1:50" s="52" customFormat="1" ht="14.25">
      <c r="A8" s="59"/>
      <c r="B8" s="54"/>
      <c r="C8" s="54"/>
      <c r="D8" s="54"/>
      <c r="E8" s="54"/>
      <c r="F8" s="54"/>
      <c r="G8" s="147" t="s">
        <v>151</v>
      </c>
      <c r="H8" s="54"/>
      <c r="I8" s="54"/>
      <c r="J8" s="54"/>
      <c r="K8" s="54"/>
      <c r="L8" s="58"/>
      <c r="M8" s="59"/>
      <c r="N8" s="54"/>
      <c r="O8" s="54"/>
      <c r="P8" s="54"/>
      <c r="Q8" s="147" t="s">
        <v>151</v>
      </c>
      <c r="R8" s="54"/>
      <c r="S8" s="54"/>
      <c r="T8" s="54"/>
      <c r="U8" s="54"/>
      <c r="V8" s="54"/>
      <c r="W8" s="54"/>
      <c r="X8" s="54"/>
      <c r="Y8" s="54"/>
      <c r="Z8" s="148" t="s">
        <v>151</v>
      </c>
      <c r="AA8" s="59"/>
      <c r="AB8" s="54"/>
      <c r="AC8" s="54"/>
      <c r="AD8" s="54"/>
      <c r="AE8" s="54"/>
      <c r="AF8" s="54"/>
      <c r="AG8" s="54"/>
      <c r="AH8" s="54"/>
      <c r="AI8" s="54"/>
      <c r="AJ8" s="54"/>
      <c r="AK8" s="58"/>
      <c r="AL8" s="59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60"/>
      <c r="AX8" s="61"/>
    </row>
    <row r="9" spans="1:50" s="52" customFormat="1" ht="8.25" customHeight="1">
      <c r="A9" s="59"/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  <c r="M9" s="59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3"/>
      <c r="AA9" s="59"/>
      <c r="AB9" s="62"/>
      <c r="AC9" s="62"/>
      <c r="AD9" s="62"/>
      <c r="AE9" s="62"/>
      <c r="AF9" s="62"/>
      <c r="AG9" s="62"/>
      <c r="AH9" s="62"/>
      <c r="AI9" s="62"/>
      <c r="AJ9" s="62"/>
      <c r="AK9" s="63"/>
      <c r="AL9" s="59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3"/>
    </row>
    <row r="10" spans="1:50" s="67" customFormat="1" ht="10.5" customHeight="1" thickBot="1">
      <c r="A10" s="64"/>
      <c r="B10" s="65">
        <v>41</v>
      </c>
      <c r="C10" s="65">
        <f>B10+1</f>
        <v>42</v>
      </c>
      <c r="D10" s="65">
        <f aca="true" t="shared" si="0" ref="D10:K10">C10+1</f>
        <v>43</v>
      </c>
      <c r="E10" s="65">
        <f t="shared" si="0"/>
        <v>44</v>
      </c>
      <c r="F10" s="65">
        <f t="shared" si="0"/>
        <v>45</v>
      </c>
      <c r="G10" s="65">
        <f t="shared" si="0"/>
        <v>46</v>
      </c>
      <c r="H10" s="65">
        <f t="shared" si="0"/>
        <v>47</v>
      </c>
      <c r="I10" s="65">
        <f t="shared" si="0"/>
        <v>48</v>
      </c>
      <c r="J10" s="65">
        <f t="shared" si="0"/>
        <v>49</v>
      </c>
      <c r="K10" s="65">
        <f t="shared" si="0"/>
        <v>50</v>
      </c>
      <c r="L10" s="66">
        <f>K10+1</f>
        <v>51</v>
      </c>
      <c r="M10" s="64"/>
      <c r="N10" s="65">
        <f>L10+1</f>
        <v>52</v>
      </c>
      <c r="O10" s="65">
        <f>N10+1</f>
        <v>53</v>
      </c>
      <c r="P10" s="65">
        <f aca="true" t="shared" si="1" ref="P10:Y10">O10+1</f>
        <v>54</v>
      </c>
      <c r="Q10" s="65">
        <f t="shared" si="1"/>
        <v>55</v>
      </c>
      <c r="R10" s="65">
        <v>56</v>
      </c>
      <c r="S10" s="65">
        <f>R10+1</f>
        <v>57</v>
      </c>
      <c r="T10" s="65">
        <f t="shared" si="1"/>
        <v>58</v>
      </c>
      <c r="U10" s="65">
        <f>T10+1</f>
        <v>59</v>
      </c>
      <c r="V10" s="65">
        <f t="shared" si="1"/>
        <v>60</v>
      </c>
      <c r="W10" s="65">
        <f t="shared" si="1"/>
        <v>61</v>
      </c>
      <c r="X10" s="65">
        <f t="shared" si="1"/>
        <v>62</v>
      </c>
      <c r="Y10" s="65">
        <f t="shared" si="1"/>
        <v>63</v>
      </c>
      <c r="Z10" s="66">
        <f>Y10+1</f>
        <v>64</v>
      </c>
      <c r="AA10" s="64"/>
      <c r="AB10" s="65">
        <f>Z10+1</f>
        <v>65</v>
      </c>
      <c r="AC10" s="65">
        <f>AB10+1</f>
        <v>66</v>
      </c>
      <c r="AD10" s="65">
        <f aca="true" t="shared" si="2" ref="AD10:AJ10">AC10+1</f>
        <v>67</v>
      </c>
      <c r="AE10" s="65">
        <f t="shared" si="2"/>
        <v>68</v>
      </c>
      <c r="AF10" s="65">
        <f t="shared" si="2"/>
        <v>69</v>
      </c>
      <c r="AG10" s="65">
        <f t="shared" si="2"/>
        <v>70</v>
      </c>
      <c r="AH10" s="65">
        <f t="shared" si="2"/>
        <v>71</v>
      </c>
      <c r="AI10" s="65">
        <f t="shared" si="2"/>
        <v>72</v>
      </c>
      <c r="AJ10" s="65">
        <f t="shared" si="2"/>
        <v>73</v>
      </c>
      <c r="AK10" s="66">
        <f>AJ10+1</f>
        <v>74</v>
      </c>
      <c r="AL10" s="64"/>
      <c r="AM10" s="65">
        <f>AK10+1</f>
        <v>75</v>
      </c>
      <c r="AN10" s="65">
        <f>AM10+1</f>
        <v>76</v>
      </c>
      <c r="AO10" s="65">
        <f aca="true" t="shared" si="3" ref="AO10:AV10">AN10+1</f>
        <v>77</v>
      </c>
      <c r="AP10" s="65">
        <f t="shared" si="3"/>
        <v>78</v>
      </c>
      <c r="AQ10" s="65">
        <f t="shared" si="3"/>
        <v>79</v>
      </c>
      <c r="AR10" s="65">
        <f t="shared" si="3"/>
        <v>80</v>
      </c>
      <c r="AS10" s="65">
        <f t="shared" si="3"/>
        <v>81</v>
      </c>
      <c r="AT10" s="65">
        <f t="shared" si="3"/>
        <v>82</v>
      </c>
      <c r="AU10" s="65">
        <f t="shared" si="3"/>
        <v>83</v>
      </c>
      <c r="AV10" s="65">
        <f t="shared" si="3"/>
        <v>84</v>
      </c>
      <c r="AW10" s="65">
        <f>AV10+1</f>
        <v>85</v>
      </c>
      <c r="AX10" s="66">
        <v>83</v>
      </c>
    </row>
    <row r="11" spans="1:50" ht="21" customHeight="1">
      <c r="A11" s="68"/>
      <c r="B11" s="69" t="s">
        <v>56</v>
      </c>
      <c r="C11" s="69"/>
      <c r="D11" s="69"/>
      <c r="E11" s="69"/>
      <c r="F11" s="69"/>
      <c r="G11" s="69"/>
      <c r="H11" s="69"/>
      <c r="I11" s="69"/>
      <c r="J11" s="69"/>
      <c r="K11" s="69"/>
      <c r="L11" s="70"/>
      <c r="M11" s="68"/>
      <c r="N11" s="69" t="s">
        <v>56</v>
      </c>
      <c r="O11" s="69"/>
      <c r="P11" s="69"/>
      <c r="Q11" s="149"/>
      <c r="R11" s="69"/>
      <c r="S11" s="69"/>
      <c r="T11" s="69"/>
      <c r="U11" s="69"/>
      <c r="V11" s="69"/>
      <c r="W11" s="69"/>
      <c r="X11" s="69"/>
      <c r="Y11" s="69"/>
      <c r="Z11" s="70"/>
      <c r="AA11" s="68"/>
      <c r="AB11" s="69" t="s">
        <v>56</v>
      </c>
      <c r="AC11" s="69"/>
      <c r="AD11" s="69"/>
      <c r="AE11" s="69"/>
      <c r="AF11" s="69"/>
      <c r="AG11" s="69"/>
      <c r="AH11" s="69"/>
      <c r="AI11" s="69"/>
      <c r="AJ11" s="69"/>
      <c r="AK11" s="70"/>
      <c r="AL11" s="68"/>
      <c r="AM11" s="69" t="s">
        <v>56</v>
      </c>
      <c r="AN11" s="69"/>
      <c r="AO11" s="69"/>
      <c r="AP11" s="69"/>
      <c r="AQ11" s="69"/>
      <c r="AR11" s="69"/>
      <c r="AS11" s="69"/>
      <c r="AT11" s="69"/>
      <c r="AU11" s="69"/>
      <c r="AV11" s="69"/>
      <c r="AW11" s="149"/>
      <c r="AX11" s="70"/>
    </row>
    <row r="12" spans="1:50" s="152" customFormat="1" ht="30" customHeight="1" thickBot="1">
      <c r="A12" s="72" t="s">
        <v>27</v>
      </c>
      <c r="B12" s="150">
        <v>160415</v>
      </c>
      <c r="C12" s="150">
        <v>106715</v>
      </c>
      <c r="D12" s="150">
        <v>6624</v>
      </c>
      <c r="E12" s="150">
        <v>708</v>
      </c>
      <c r="F12" s="150">
        <f>SUM(B12:E12)</f>
        <v>274462</v>
      </c>
      <c r="G12" s="150">
        <v>95741</v>
      </c>
      <c r="H12" s="150">
        <v>747</v>
      </c>
      <c r="I12" s="150">
        <v>900</v>
      </c>
      <c r="J12" s="150">
        <v>16</v>
      </c>
      <c r="K12" s="150">
        <v>99</v>
      </c>
      <c r="L12" s="151">
        <f>SUM(H12:K12)</f>
        <v>1762</v>
      </c>
      <c r="M12" s="72" t="str">
        <f>$A$12</f>
        <v>I. Quartal 2021</v>
      </c>
      <c r="N12" s="150">
        <v>30823</v>
      </c>
      <c r="O12" s="150">
        <v>83392</v>
      </c>
      <c r="P12" s="150">
        <f>SUM(N12:O12)</f>
        <v>114215</v>
      </c>
      <c r="Q12" s="150">
        <v>80644</v>
      </c>
      <c r="R12" s="150">
        <v>125</v>
      </c>
      <c r="S12" s="150">
        <v>104</v>
      </c>
      <c r="T12" s="150">
        <f>SUM(R12:S12)</f>
        <v>229</v>
      </c>
      <c r="U12" s="150">
        <v>5866</v>
      </c>
      <c r="V12" s="150">
        <v>4841</v>
      </c>
      <c r="W12" s="150">
        <v>711</v>
      </c>
      <c r="X12" s="150">
        <v>394</v>
      </c>
      <c r="Y12" s="150">
        <f>SUM(U12:X12)</f>
        <v>11812</v>
      </c>
      <c r="Z12" s="151">
        <v>3878</v>
      </c>
      <c r="AA12" s="72" t="str">
        <f>$A$12</f>
        <v>I. Quartal 2021</v>
      </c>
      <c r="AB12" s="150">
        <v>303</v>
      </c>
      <c r="AC12" s="150">
        <v>239</v>
      </c>
      <c r="AD12" s="150">
        <v>82</v>
      </c>
      <c r="AE12" s="150">
        <v>241</v>
      </c>
      <c r="AF12" s="150">
        <f>SUM(AB12:AE12)</f>
        <v>865</v>
      </c>
      <c r="AG12" s="150">
        <v>8947</v>
      </c>
      <c r="AH12" s="150">
        <v>129392</v>
      </c>
      <c r="AI12" s="150">
        <v>40</v>
      </c>
      <c r="AJ12" s="150">
        <v>18494</v>
      </c>
      <c r="AK12" s="151">
        <f>SUM(AG12:AJ12)</f>
        <v>156873</v>
      </c>
      <c r="AL12" s="72" t="str">
        <f>$A$12</f>
        <v>I. Quartal 2021</v>
      </c>
      <c r="AM12" s="150">
        <v>31</v>
      </c>
      <c r="AN12" s="150">
        <v>230</v>
      </c>
      <c r="AO12" s="150">
        <v>0</v>
      </c>
      <c r="AP12" s="150">
        <v>3</v>
      </c>
      <c r="AQ12" s="150">
        <f>SUM(AM12:AP12)</f>
        <v>264</v>
      </c>
      <c r="AR12" s="150">
        <v>2610</v>
      </c>
      <c r="AS12" s="150">
        <v>47</v>
      </c>
      <c r="AT12" s="150">
        <f>SUM(AR12:AS12)</f>
        <v>2657</v>
      </c>
      <c r="AU12" s="150">
        <v>0</v>
      </c>
      <c r="AV12" s="150">
        <v>2</v>
      </c>
      <c r="AW12" s="150">
        <f>SUM(AU12:AV12)</f>
        <v>2</v>
      </c>
      <c r="AX12" s="151">
        <f>AT12+AQ12+AK12+AF12+Y12+T12+P12+L12+F12</f>
        <v>563139</v>
      </c>
    </row>
    <row r="13" spans="1:50" s="153" customFormat="1" ht="19.5" customHeight="1" thickTop="1">
      <c r="A13" s="76" t="s">
        <v>57</v>
      </c>
      <c r="B13" s="153">
        <v>162587</v>
      </c>
      <c r="C13" s="153">
        <v>107428</v>
      </c>
      <c r="D13" s="153">
        <v>7290</v>
      </c>
      <c r="E13" s="153">
        <v>752</v>
      </c>
      <c r="F13" s="153">
        <v>278057</v>
      </c>
      <c r="G13" s="153">
        <v>96462</v>
      </c>
      <c r="H13" s="153">
        <v>754</v>
      </c>
      <c r="I13" s="153">
        <v>910</v>
      </c>
      <c r="J13" s="153">
        <v>16</v>
      </c>
      <c r="K13" s="153">
        <v>108</v>
      </c>
      <c r="L13" s="153">
        <v>1788</v>
      </c>
      <c r="M13" s="76" t="s">
        <v>57</v>
      </c>
      <c r="N13" s="153">
        <v>30040</v>
      </c>
      <c r="O13" s="153">
        <v>82781</v>
      </c>
      <c r="P13" s="153">
        <v>112821</v>
      </c>
      <c r="Q13" s="154">
        <v>80114</v>
      </c>
      <c r="R13" s="153">
        <v>119</v>
      </c>
      <c r="S13" s="153">
        <v>103</v>
      </c>
      <c r="T13" s="153">
        <v>222</v>
      </c>
      <c r="U13" s="153">
        <v>6070</v>
      </c>
      <c r="V13" s="153">
        <v>4962</v>
      </c>
      <c r="W13" s="153">
        <v>780</v>
      </c>
      <c r="X13" s="153">
        <v>424</v>
      </c>
      <c r="Y13" s="153">
        <v>12236</v>
      </c>
      <c r="Z13" s="153">
        <v>3981</v>
      </c>
      <c r="AA13" s="76" t="s">
        <v>57</v>
      </c>
      <c r="AB13" s="153">
        <v>308</v>
      </c>
      <c r="AC13" s="153">
        <v>239</v>
      </c>
      <c r="AD13" s="153">
        <v>84</v>
      </c>
      <c r="AE13" s="153">
        <v>257</v>
      </c>
      <c r="AF13" s="153">
        <v>888</v>
      </c>
      <c r="AG13" s="153">
        <v>8837</v>
      </c>
      <c r="AH13" s="153">
        <v>130096</v>
      </c>
      <c r="AI13" s="153">
        <v>47</v>
      </c>
      <c r="AJ13" s="153">
        <v>19282</v>
      </c>
      <c r="AK13" s="153">
        <v>158262</v>
      </c>
      <c r="AL13" s="76" t="s">
        <v>57</v>
      </c>
      <c r="AM13" s="153">
        <v>30</v>
      </c>
      <c r="AN13" s="153">
        <v>228</v>
      </c>
      <c r="AO13" s="153">
        <v>0</v>
      </c>
      <c r="AP13" s="153">
        <v>3</v>
      </c>
      <c r="AQ13" s="153">
        <v>261</v>
      </c>
      <c r="AR13" s="153">
        <v>2701</v>
      </c>
      <c r="AS13" s="153">
        <v>45</v>
      </c>
      <c r="AT13" s="153">
        <v>2746</v>
      </c>
      <c r="AU13" s="153">
        <v>0</v>
      </c>
      <c r="AV13" s="153">
        <v>3</v>
      </c>
      <c r="AW13" s="153">
        <v>3</v>
      </c>
      <c r="AX13" s="153">
        <v>567281</v>
      </c>
    </row>
    <row r="14" spans="1:50" s="155" customFormat="1" ht="14.25">
      <c r="A14" s="76" t="s">
        <v>58</v>
      </c>
      <c r="B14" s="155">
        <v>163774</v>
      </c>
      <c r="C14" s="155">
        <v>107843</v>
      </c>
      <c r="D14" s="155">
        <v>7844</v>
      </c>
      <c r="E14" s="155">
        <v>806</v>
      </c>
      <c r="F14" s="155">
        <v>280267</v>
      </c>
      <c r="G14" s="155">
        <v>96937</v>
      </c>
      <c r="H14" s="155">
        <v>755</v>
      </c>
      <c r="I14" s="155">
        <v>906</v>
      </c>
      <c r="J14" s="155">
        <v>16</v>
      </c>
      <c r="K14" s="155">
        <v>121</v>
      </c>
      <c r="L14" s="155">
        <v>1798</v>
      </c>
      <c r="M14" s="76" t="s">
        <v>58</v>
      </c>
      <c r="N14" s="155">
        <v>29768</v>
      </c>
      <c r="O14" s="155">
        <v>82500</v>
      </c>
      <c r="P14" s="155">
        <v>112268</v>
      </c>
      <c r="Q14" s="156">
        <v>79877</v>
      </c>
      <c r="R14" s="155">
        <v>116</v>
      </c>
      <c r="S14" s="155">
        <v>100</v>
      </c>
      <c r="T14" s="155">
        <v>216</v>
      </c>
      <c r="U14" s="155">
        <v>6675</v>
      </c>
      <c r="V14" s="155">
        <v>5177</v>
      </c>
      <c r="W14" s="155">
        <v>1220</v>
      </c>
      <c r="X14" s="155">
        <v>483</v>
      </c>
      <c r="Y14" s="155">
        <v>13555</v>
      </c>
      <c r="Z14" s="155">
        <v>4162</v>
      </c>
      <c r="AA14" s="76" t="s">
        <v>58</v>
      </c>
      <c r="AB14" s="155">
        <v>313</v>
      </c>
      <c r="AC14" s="155">
        <v>243</v>
      </c>
      <c r="AD14" s="155">
        <v>91</v>
      </c>
      <c r="AE14" s="155">
        <v>270</v>
      </c>
      <c r="AF14" s="155">
        <v>917</v>
      </c>
      <c r="AG14" s="155">
        <v>8718</v>
      </c>
      <c r="AH14" s="155">
        <v>130422</v>
      </c>
      <c r="AI14" s="155">
        <v>49</v>
      </c>
      <c r="AJ14" s="155">
        <v>19945</v>
      </c>
      <c r="AK14" s="155">
        <v>159134</v>
      </c>
      <c r="AL14" s="76" t="s">
        <v>58</v>
      </c>
      <c r="AM14" s="155">
        <v>30</v>
      </c>
      <c r="AN14" s="155">
        <v>227</v>
      </c>
      <c r="AO14" s="155">
        <v>0</v>
      </c>
      <c r="AP14" s="155">
        <v>3</v>
      </c>
      <c r="AQ14" s="155">
        <v>260</v>
      </c>
      <c r="AR14" s="155">
        <v>2630</v>
      </c>
      <c r="AS14" s="155">
        <v>45</v>
      </c>
      <c r="AT14" s="155">
        <v>2675</v>
      </c>
      <c r="AU14" s="155">
        <v>0</v>
      </c>
      <c r="AV14" s="155">
        <v>3</v>
      </c>
      <c r="AW14" s="155">
        <v>3</v>
      </c>
      <c r="AX14" s="155">
        <v>571090</v>
      </c>
    </row>
    <row r="15" spans="1:50" s="155" customFormat="1" ht="14.25">
      <c r="A15" s="76" t="s">
        <v>59</v>
      </c>
      <c r="B15" s="155">
        <v>163247</v>
      </c>
      <c r="C15" s="155">
        <v>107821</v>
      </c>
      <c r="D15" s="155">
        <v>8340</v>
      </c>
      <c r="E15" s="155">
        <v>856</v>
      </c>
      <c r="F15" s="155">
        <v>280264</v>
      </c>
      <c r="G15" s="155">
        <v>97055</v>
      </c>
      <c r="H15" s="155">
        <v>752</v>
      </c>
      <c r="I15" s="155">
        <v>906</v>
      </c>
      <c r="J15" s="155">
        <v>16</v>
      </c>
      <c r="K15" s="155">
        <v>123</v>
      </c>
      <c r="L15" s="155">
        <v>1797</v>
      </c>
      <c r="M15" s="76" t="s">
        <v>59</v>
      </c>
      <c r="N15" s="155">
        <v>29098</v>
      </c>
      <c r="O15" s="155">
        <v>81831</v>
      </c>
      <c r="P15" s="155">
        <v>110929</v>
      </c>
      <c r="Q15" s="156">
        <v>79267</v>
      </c>
      <c r="R15" s="155">
        <v>111</v>
      </c>
      <c r="S15" s="155">
        <v>95</v>
      </c>
      <c r="T15" s="155">
        <v>206</v>
      </c>
      <c r="U15" s="155">
        <v>7945</v>
      </c>
      <c r="V15" s="155">
        <v>5527</v>
      </c>
      <c r="W15" s="155">
        <v>1712</v>
      </c>
      <c r="X15" s="155">
        <v>544</v>
      </c>
      <c r="Y15" s="155">
        <v>15728</v>
      </c>
      <c r="Z15" s="155">
        <v>4445</v>
      </c>
      <c r="AA15" s="76" t="s">
        <v>59</v>
      </c>
      <c r="AB15" s="155">
        <v>313</v>
      </c>
      <c r="AC15" s="155">
        <v>247</v>
      </c>
      <c r="AD15" s="155">
        <v>92</v>
      </c>
      <c r="AE15" s="155">
        <v>281</v>
      </c>
      <c r="AF15" s="155">
        <v>933</v>
      </c>
      <c r="AG15" s="155">
        <v>8462</v>
      </c>
      <c r="AH15" s="155">
        <v>130246</v>
      </c>
      <c r="AI15" s="155">
        <v>55</v>
      </c>
      <c r="AJ15" s="155">
        <v>20564</v>
      </c>
      <c r="AK15" s="155">
        <v>159327</v>
      </c>
      <c r="AL15" s="76" t="s">
        <v>59</v>
      </c>
      <c r="AM15" s="155">
        <v>28</v>
      </c>
      <c r="AN15" s="155">
        <v>231</v>
      </c>
      <c r="AO15" s="155">
        <v>0</v>
      </c>
      <c r="AP15" s="155">
        <v>3</v>
      </c>
      <c r="AQ15" s="155">
        <v>262</v>
      </c>
      <c r="AR15" s="155">
        <v>2809</v>
      </c>
      <c r="AS15" s="155">
        <v>50</v>
      </c>
      <c r="AT15" s="155">
        <v>2859</v>
      </c>
      <c r="AU15" s="155">
        <v>0</v>
      </c>
      <c r="AV15" s="155">
        <v>3</v>
      </c>
      <c r="AW15" s="155">
        <v>3</v>
      </c>
      <c r="AX15" s="155">
        <v>572305</v>
      </c>
    </row>
    <row r="16" spans="1:50" s="155" customFormat="1" ht="14.25">
      <c r="A16" s="76" t="s">
        <v>60</v>
      </c>
      <c r="B16" s="155">
        <v>162890</v>
      </c>
      <c r="C16" s="155">
        <v>107691</v>
      </c>
      <c r="D16" s="155">
        <v>8998</v>
      </c>
      <c r="E16" s="155">
        <v>900</v>
      </c>
      <c r="F16" s="155">
        <v>280479</v>
      </c>
      <c r="G16" s="155">
        <v>97086</v>
      </c>
      <c r="H16" s="155">
        <v>754</v>
      </c>
      <c r="I16" s="155">
        <v>900</v>
      </c>
      <c r="J16" s="155">
        <v>17</v>
      </c>
      <c r="K16" s="155">
        <v>126</v>
      </c>
      <c r="L16" s="155">
        <v>1797</v>
      </c>
      <c r="M16" s="76" t="s">
        <v>60</v>
      </c>
      <c r="N16" s="155">
        <v>28615</v>
      </c>
      <c r="O16" s="155">
        <v>81320</v>
      </c>
      <c r="P16" s="155">
        <v>109935</v>
      </c>
      <c r="Q16" s="156">
        <v>78785</v>
      </c>
      <c r="R16" s="155">
        <v>110</v>
      </c>
      <c r="S16" s="155">
        <v>86</v>
      </c>
      <c r="T16" s="155">
        <v>196</v>
      </c>
      <c r="U16" s="155">
        <v>9712</v>
      </c>
      <c r="V16" s="155">
        <v>6125</v>
      </c>
      <c r="W16" s="155">
        <v>2549</v>
      </c>
      <c r="X16" s="155">
        <v>637</v>
      </c>
      <c r="Y16" s="155">
        <v>19023</v>
      </c>
      <c r="Z16" s="155">
        <v>4946</v>
      </c>
      <c r="AA16" s="76" t="s">
        <v>60</v>
      </c>
      <c r="AB16" s="155">
        <v>322</v>
      </c>
      <c r="AC16" s="155">
        <v>255</v>
      </c>
      <c r="AD16" s="155">
        <v>103</v>
      </c>
      <c r="AE16" s="155">
        <v>308</v>
      </c>
      <c r="AF16" s="155">
        <v>988</v>
      </c>
      <c r="AG16" s="155">
        <v>8306</v>
      </c>
      <c r="AH16" s="155">
        <v>130649</v>
      </c>
      <c r="AI16" s="155">
        <v>57</v>
      </c>
      <c r="AJ16" s="155">
        <v>21341</v>
      </c>
      <c r="AK16" s="155">
        <v>160353</v>
      </c>
      <c r="AL16" s="76" t="s">
        <v>60</v>
      </c>
      <c r="AM16" s="155">
        <v>27</v>
      </c>
      <c r="AN16" s="155">
        <v>226</v>
      </c>
      <c r="AO16" s="155">
        <v>0</v>
      </c>
      <c r="AP16" s="155">
        <v>3</v>
      </c>
      <c r="AQ16" s="155">
        <v>256</v>
      </c>
      <c r="AR16" s="155">
        <v>2775</v>
      </c>
      <c r="AS16" s="155">
        <v>48</v>
      </c>
      <c r="AT16" s="155">
        <v>2823</v>
      </c>
      <c r="AU16" s="155">
        <v>0</v>
      </c>
      <c r="AV16" s="155">
        <v>3</v>
      </c>
      <c r="AW16" s="155">
        <v>3</v>
      </c>
      <c r="AX16" s="155">
        <v>575850</v>
      </c>
    </row>
  </sheetData>
  <sheetProtection/>
  <printOptions horizontalCentered="1"/>
  <pageMargins left="0.3937007874015748" right="0.3937007874015748" top="0.7874015748031497" bottom="0" header="0" footer="0"/>
  <pageSetup horizontalDpi="300" verticalDpi="300" orientation="landscape" paperSize="9" scale="65" r:id="rId2"/>
  <headerFooter alignWithMargins="0">
    <oddFooter>&amp;L&amp;14Tab. &amp;A&amp;R&amp;14&amp;P</oddFooter>
  </headerFooter>
  <colBreaks count="3" manualBreakCount="3">
    <brk id="12" max="26" man="1"/>
    <brk id="26" max="65535" man="1"/>
    <brk id="3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"/>
  <sheetViews>
    <sheetView tabSelected="1" view="pageBreakPreview" zoomScale="76" zoomScaleNormal="75" zoomScaleSheetLayoutView="76" zoomScalePageLayoutView="0" workbookViewId="0" topLeftCell="A1">
      <selection activeCell="A4" sqref="A4"/>
    </sheetView>
  </sheetViews>
  <sheetFormatPr defaultColWidth="14.21484375" defaultRowHeight="15"/>
  <cols>
    <col min="1" max="1" width="23.10546875" style="71" customWidth="1"/>
    <col min="2" max="3" width="11.3359375" style="71" customWidth="1"/>
    <col min="4" max="4" width="10.6640625" style="71" customWidth="1"/>
    <col min="5" max="9" width="11.3359375" style="71" customWidth="1"/>
    <col min="10" max="13" width="10.6640625" style="71" customWidth="1"/>
    <col min="14" max="16384" width="14.21484375" style="71" customWidth="1"/>
  </cols>
  <sheetData>
    <row r="1" s="123" customFormat="1" ht="35.25" customHeight="1" thickBot="1">
      <c r="A1" s="123" t="s">
        <v>29</v>
      </c>
    </row>
    <row r="2" spans="1:13" s="45" customFormat="1" ht="33" customHeight="1" thickTop="1">
      <c r="A2" s="41"/>
      <c r="B2" s="43" t="s">
        <v>152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82"/>
    </row>
    <row r="3" spans="1:13" s="52" customFormat="1" ht="21" customHeight="1">
      <c r="A3" s="46"/>
      <c r="B3" s="47" t="s">
        <v>153</v>
      </c>
      <c r="C3" s="47"/>
      <c r="D3" s="48"/>
      <c r="E3" s="47" t="s">
        <v>154</v>
      </c>
      <c r="F3" s="47"/>
      <c r="G3" s="157"/>
      <c r="H3" s="47" t="s">
        <v>155</v>
      </c>
      <c r="I3" s="47"/>
      <c r="J3" s="48"/>
      <c r="K3" s="47" t="s">
        <v>156</v>
      </c>
      <c r="L3" s="48"/>
      <c r="M3" s="51" t="s">
        <v>157</v>
      </c>
    </row>
    <row r="4" spans="1:13" s="52" customFormat="1" ht="18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148" t="s">
        <v>158</v>
      </c>
    </row>
    <row r="5" spans="1:13" s="52" customFormat="1" ht="17.25" customHeight="1">
      <c r="A5" s="53" t="s">
        <v>35</v>
      </c>
      <c r="B5" s="49" t="s">
        <v>159</v>
      </c>
      <c r="C5" s="49" t="s">
        <v>159</v>
      </c>
      <c r="D5" s="49" t="s">
        <v>32</v>
      </c>
      <c r="E5" s="49" t="s">
        <v>159</v>
      </c>
      <c r="F5" s="49" t="s">
        <v>159</v>
      </c>
      <c r="G5" s="49" t="s">
        <v>32</v>
      </c>
      <c r="H5" s="49" t="s">
        <v>159</v>
      </c>
      <c r="I5" s="49" t="s">
        <v>159</v>
      </c>
      <c r="J5" s="49" t="s">
        <v>32</v>
      </c>
      <c r="K5" s="49" t="s">
        <v>160</v>
      </c>
      <c r="L5" s="49" t="s">
        <v>160</v>
      </c>
      <c r="M5" s="51"/>
    </row>
    <row r="6" spans="1:13" s="52" customFormat="1" ht="15">
      <c r="A6" s="146" t="s">
        <v>41</v>
      </c>
      <c r="B6" s="54" t="s">
        <v>161</v>
      </c>
      <c r="C6" s="54" t="s">
        <v>162</v>
      </c>
      <c r="D6" s="54" t="s">
        <v>163</v>
      </c>
      <c r="E6" s="54" t="s">
        <v>161</v>
      </c>
      <c r="F6" s="54" t="s">
        <v>162</v>
      </c>
      <c r="G6" s="54" t="s">
        <v>163</v>
      </c>
      <c r="H6" s="54" t="s">
        <v>161</v>
      </c>
      <c r="I6" s="54" t="s">
        <v>162</v>
      </c>
      <c r="J6" s="54" t="s">
        <v>163</v>
      </c>
      <c r="K6" s="54" t="s">
        <v>164</v>
      </c>
      <c r="L6" s="54" t="s">
        <v>163</v>
      </c>
      <c r="M6" s="58"/>
    </row>
    <row r="7" spans="1:13" s="52" customFormat="1" ht="14.25">
      <c r="A7" s="59"/>
      <c r="B7" s="54" t="s">
        <v>165</v>
      </c>
      <c r="C7" s="54" t="s">
        <v>166</v>
      </c>
      <c r="D7" s="54" t="s">
        <v>167</v>
      </c>
      <c r="E7" s="54" t="s">
        <v>165</v>
      </c>
      <c r="F7" s="54" t="s">
        <v>166</v>
      </c>
      <c r="G7" s="54" t="s">
        <v>167</v>
      </c>
      <c r="H7" s="54" t="s">
        <v>165</v>
      </c>
      <c r="I7" s="54" t="s">
        <v>166</v>
      </c>
      <c r="J7" s="54" t="s">
        <v>167</v>
      </c>
      <c r="K7" s="54"/>
      <c r="L7" s="54" t="s">
        <v>167</v>
      </c>
      <c r="M7" s="58"/>
    </row>
    <row r="8" spans="1:13" s="52" customFormat="1" ht="14.25">
      <c r="A8" s="59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8"/>
    </row>
    <row r="9" spans="1:13" s="52" customFormat="1" ht="8.25" customHeight="1">
      <c r="A9" s="59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3"/>
    </row>
    <row r="10" spans="1:13" s="67" customFormat="1" ht="10.5" customHeight="1" thickBot="1">
      <c r="A10" s="64"/>
      <c r="B10" s="65">
        <v>84</v>
      </c>
      <c r="C10" s="65">
        <f>B10+1</f>
        <v>85</v>
      </c>
      <c r="D10" s="65">
        <f aca="true" t="shared" si="0" ref="D10:L10">C10+1</f>
        <v>86</v>
      </c>
      <c r="E10" s="65">
        <f t="shared" si="0"/>
        <v>87</v>
      </c>
      <c r="F10" s="65">
        <f t="shared" si="0"/>
        <v>88</v>
      </c>
      <c r="G10" s="65">
        <f t="shared" si="0"/>
        <v>89</v>
      </c>
      <c r="H10" s="65">
        <f>G10+1</f>
        <v>90</v>
      </c>
      <c r="I10" s="65">
        <f t="shared" si="0"/>
        <v>91</v>
      </c>
      <c r="J10" s="65">
        <f t="shared" si="0"/>
        <v>92</v>
      </c>
      <c r="K10" s="65">
        <f t="shared" si="0"/>
        <v>93</v>
      </c>
      <c r="L10" s="65">
        <f t="shared" si="0"/>
        <v>94</v>
      </c>
      <c r="M10" s="66">
        <f>L10+1</f>
        <v>95</v>
      </c>
    </row>
    <row r="11" spans="1:13" ht="21" customHeight="1">
      <c r="A11" s="68"/>
      <c r="B11" s="69" t="s">
        <v>168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3" s="152" customFormat="1" ht="30" customHeight="1" thickBot="1">
      <c r="A12" s="72" t="s">
        <v>27</v>
      </c>
      <c r="B12" s="158">
        <v>515.55</v>
      </c>
      <c r="C12" s="158">
        <v>307.63</v>
      </c>
      <c r="D12" s="158">
        <v>193.59</v>
      </c>
      <c r="E12" s="158">
        <v>503.28</v>
      </c>
      <c r="F12" s="158">
        <v>360.15</v>
      </c>
      <c r="G12" s="158">
        <v>183.12</v>
      </c>
      <c r="H12" s="158">
        <v>391.49</v>
      </c>
      <c r="I12" s="158">
        <v>358.62</v>
      </c>
      <c r="J12" s="158">
        <v>181.12</v>
      </c>
      <c r="K12" s="158">
        <v>338.13</v>
      </c>
      <c r="L12" s="158">
        <v>137.13</v>
      </c>
      <c r="M12" s="159">
        <v>86.83879461034232</v>
      </c>
    </row>
    <row r="13" spans="1:13" s="155" customFormat="1" ht="20.25" customHeight="1" thickTop="1">
      <c r="A13" s="76" t="s">
        <v>57</v>
      </c>
      <c r="B13" s="160">
        <v>517.3115656818745</v>
      </c>
      <c r="C13" s="160">
        <v>307.4550617859883</v>
      </c>
      <c r="D13" s="160">
        <v>195.6750782997763</v>
      </c>
      <c r="E13" s="160">
        <v>502.5707019903996</v>
      </c>
      <c r="F13" s="160">
        <v>359.7187284369773</v>
      </c>
      <c r="G13" s="160">
        <v>183.50815315315316</v>
      </c>
      <c r="H13" s="160">
        <v>394.088920654149</v>
      </c>
      <c r="I13" s="160">
        <v>360.6651946747048</v>
      </c>
      <c r="J13" s="160">
        <v>182.13875</v>
      </c>
      <c r="K13" s="160">
        <v>339.600155059332</v>
      </c>
      <c r="L13" s="160">
        <v>138.64850574712645</v>
      </c>
      <c r="M13" s="160">
        <v>86.83879461034232</v>
      </c>
    </row>
    <row r="14" spans="1:13" s="155" customFormat="1" ht="15" customHeight="1">
      <c r="A14" s="76" t="s">
        <v>58</v>
      </c>
      <c r="B14" s="160">
        <v>517.234599519991</v>
      </c>
      <c r="C14" s="160">
        <v>307.1985462723212</v>
      </c>
      <c r="D14" s="160">
        <v>196.90538375973304</v>
      </c>
      <c r="E14" s="160">
        <v>502.5728368991386</v>
      </c>
      <c r="F14" s="160">
        <v>359.4852485696759</v>
      </c>
      <c r="G14" s="160">
        <v>184.95055555555555</v>
      </c>
      <c r="H14" s="160">
        <v>415.3697711061429</v>
      </c>
      <c r="I14" s="160">
        <v>360.4369774147045</v>
      </c>
      <c r="J14" s="160">
        <v>183.34286804798256</v>
      </c>
      <c r="K14" s="160">
        <v>341.2139272562746</v>
      </c>
      <c r="L14" s="160">
        <v>138.28776923076924</v>
      </c>
      <c r="M14" s="160">
        <v>86.63941682242991</v>
      </c>
    </row>
    <row r="15" spans="1:13" s="155" customFormat="1" ht="15" customHeight="1">
      <c r="A15" s="76" t="s">
        <v>59</v>
      </c>
      <c r="B15" s="160">
        <v>501.6642182971361</v>
      </c>
      <c r="C15" s="160">
        <v>296.74306733295555</v>
      </c>
      <c r="D15" s="160">
        <v>190.97357262103506</v>
      </c>
      <c r="E15" s="160">
        <v>484.9184407175794</v>
      </c>
      <c r="F15" s="160">
        <v>346.91896501696795</v>
      </c>
      <c r="G15" s="160">
        <v>185.41228155339806</v>
      </c>
      <c r="H15" s="160">
        <v>422.49115483470706</v>
      </c>
      <c r="I15" s="160">
        <v>347.90186951631046</v>
      </c>
      <c r="J15" s="160">
        <v>179.02649517684887</v>
      </c>
      <c r="K15" s="160">
        <v>331.8055176460989</v>
      </c>
      <c r="L15" s="160">
        <v>137.10580152671756</v>
      </c>
      <c r="M15" s="160">
        <v>83.77788737320742</v>
      </c>
    </row>
    <row r="16" spans="1:13" s="153" customFormat="1" ht="14.25" customHeight="1">
      <c r="A16" s="76" t="s">
        <v>60</v>
      </c>
      <c r="B16" s="161">
        <v>501.97995103411796</v>
      </c>
      <c r="C16" s="161">
        <v>296.32</v>
      </c>
      <c r="D16" s="161">
        <v>191.67491374513077</v>
      </c>
      <c r="E16" s="161">
        <v>482.2818121990369</v>
      </c>
      <c r="F16" s="161">
        <v>346.27853639652216</v>
      </c>
      <c r="G16" s="161">
        <v>187.47158163265306</v>
      </c>
      <c r="H16" s="161">
        <v>445.3920430489451</v>
      </c>
      <c r="I16" s="161">
        <v>346.96294581479987</v>
      </c>
      <c r="J16" s="161">
        <v>180.33434210526315</v>
      </c>
      <c r="K16" s="161">
        <v>333.9248035272181</v>
      </c>
      <c r="L16" s="161">
        <v>137.12640625</v>
      </c>
      <c r="M16" s="161">
        <v>83.82822883457315</v>
      </c>
    </row>
    <row r="17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0" r:id="rId2"/>
  <headerFooter alignWithMargins="0">
    <oddFooter>&amp;L&amp;14Tab. &amp;A&amp;R&amp;14&amp;P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80" zoomScaleNormal="75" zoomScaleSheetLayoutView="80" zoomScalePageLayoutView="0" workbookViewId="0" topLeftCell="A1">
      <selection activeCell="A4" sqref="A4"/>
    </sheetView>
  </sheetViews>
  <sheetFormatPr defaultColWidth="14.21484375" defaultRowHeight="15"/>
  <cols>
    <col min="1" max="1" width="23.10546875" style="71" customWidth="1"/>
    <col min="2" max="9" width="12.21484375" style="71" customWidth="1"/>
    <col min="10" max="11" width="13.21484375" style="71" customWidth="1"/>
    <col min="12" max="16384" width="14.21484375" style="71" customWidth="1"/>
  </cols>
  <sheetData>
    <row r="1" s="40" customFormat="1" ht="36" customHeight="1" thickBot="1">
      <c r="A1" s="40" t="s">
        <v>29</v>
      </c>
    </row>
    <row r="2" spans="1:11" s="45" customFormat="1" ht="29.25" customHeight="1" thickTop="1">
      <c r="A2" s="41"/>
      <c r="B2" s="42" t="s">
        <v>169</v>
      </c>
      <c r="C2" s="43"/>
      <c r="D2" s="43"/>
      <c r="E2" s="43"/>
      <c r="F2" s="126"/>
      <c r="G2" s="43" t="s">
        <v>170</v>
      </c>
      <c r="H2" s="43"/>
      <c r="I2" s="43"/>
      <c r="J2" s="43"/>
      <c r="K2" s="44"/>
    </row>
    <row r="3" spans="1:11" s="52" customFormat="1" ht="24" customHeight="1">
      <c r="A3" s="162"/>
      <c r="B3" s="47" t="s">
        <v>171</v>
      </c>
      <c r="C3" s="157"/>
      <c r="D3" s="54"/>
      <c r="E3" s="54"/>
      <c r="F3" s="54"/>
      <c r="G3" s="49"/>
      <c r="H3" s="50"/>
      <c r="I3" s="50"/>
      <c r="J3" s="50"/>
      <c r="K3" s="51"/>
    </row>
    <row r="4" spans="1:11" s="52" customFormat="1" ht="15.75">
      <c r="A4" s="163"/>
      <c r="B4" s="54"/>
      <c r="C4" s="54"/>
      <c r="D4" s="54" t="s">
        <v>172</v>
      </c>
      <c r="E4" s="54" t="s">
        <v>173</v>
      </c>
      <c r="F4" s="57" t="s">
        <v>40</v>
      </c>
      <c r="G4" s="54" t="s">
        <v>174</v>
      </c>
      <c r="H4" s="55" t="s">
        <v>174</v>
      </c>
      <c r="I4" s="54" t="s">
        <v>172</v>
      </c>
      <c r="J4" s="55" t="s">
        <v>173</v>
      </c>
      <c r="K4" s="85" t="s">
        <v>40</v>
      </c>
    </row>
    <row r="5" spans="1:11" s="52" customFormat="1" ht="15.75">
      <c r="A5" s="163" t="s">
        <v>35</v>
      </c>
      <c r="B5" s="54" t="s">
        <v>175</v>
      </c>
      <c r="C5" s="54" t="s">
        <v>176</v>
      </c>
      <c r="D5" s="54" t="s">
        <v>177</v>
      </c>
      <c r="E5" s="54" t="s">
        <v>178</v>
      </c>
      <c r="F5" s="60" t="str">
        <f>"(Sp. "&amp;B10&amp;" bis "&amp;E10&amp;")"</f>
        <v>(Sp. 94 bis 97)</v>
      </c>
      <c r="G5" s="54" t="s">
        <v>179</v>
      </c>
      <c r="H5" s="54" t="s">
        <v>180</v>
      </c>
      <c r="I5" s="54" t="s">
        <v>177</v>
      </c>
      <c r="J5" s="54" t="s">
        <v>181</v>
      </c>
      <c r="K5" s="61" t="str">
        <f>"(Sp. "&amp;G10&amp;" bis "&amp;J10&amp;")"</f>
        <v>(Sp. 99 bis 102)</v>
      </c>
    </row>
    <row r="6" spans="1:11" s="52" customFormat="1" ht="15">
      <c r="A6" s="146" t="s">
        <v>41</v>
      </c>
      <c r="B6" s="54" t="s">
        <v>182</v>
      </c>
      <c r="C6" s="54" t="s">
        <v>183</v>
      </c>
      <c r="D6" s="54"/>
      <c r="E6" s="54"/>
      <c r="F6" s="60"/>
      <c r="G6" s="49"/>
      <c r="H6" s="54" t="s">
        <v>184</v>
      </c>
      <c r="I6" s="54"/>
      <c r="J6" s="54"/>
      <c r="K6" s="61"/>
    </row>
    <row r="7" spans="1:11" s="52" customFormat="1" ht="14.25">
      <c r="A7" s="59"/>
      <c r="B7" s="54"/>
      <c r="C7" s="54"/>
      <c r="D7" s="54"/>
      <c r="E7" s="54"/>
      <c r="F7" s="54"/>
      <c r="G7" s="54"/>
      <c r="H7" s="54"/>
      <c r="I7" s="54"/>
      <c r="J7" s="54"/>
      <c r="K7" s="61"/>
    </row>
    <row r="8" spans="1:11" s="52" customFormat="1" ht="14.25">
      <c r="A8" s="59"/>
      <c r="B8" s="54"/>
      <c r="C8" s="54"/>
      <c r="D8" s="54"/>
      <c r="E8" s="54"/>
      <c r="F8" s="54"/>
      <c r="G8" s="54"/>
      <c r="H8" s="54"/>
      <c r="I8" s="54"/>
      <c r="J8" s="54"/>
      <c r="K8" s="58"/>
    </row>
    <row r="9" spans="1:11" s="52" customFormat="1" ht="8.25" customHeight="1">
      <c r="A9" s="59"/>
      <c r="B9" s="62"/>
      <c r="C9" s="62"/>
      <c r="D9" s="62"/>
      <c r="E9" s="62"/>
      <c r="F9" s="62"/>
      <c r="G9" s="62"/>
      <c r="H9" s="62"/>
      <c r="I9" s="62"/>
      <c r="J9" s="62"/>
      <c r="K9" s="63"/>
    </row>
    <row r="10" spans="1:11" s="67" customFormat="1" ht="10.5" customHeight="1" thickBot="1">
      <c r="A10" s="64"/>
      <c r="B10" s="65">
        <v>94</v>
      </c>
      <c r="C10" s="65">
        <f>B10+1</f>
        <v>95</v>
      </c>
      <c r="D10" s="65">
        <f aca="true" t="shared" si="0" ref="D10:J10">C10+1</f>
        <v>96</v>
      </c>
      <c r="E10" s="65">
        <f t="shared" si="0"/>
        <v>97</v>
      </c>
      <c r="F10" s="65">
        <f t="shared" si="0"/>
        <v>98</v>
      </c>
      <c r="G10" s="65">
        <f t="shared" si="0"/>
        <v>99</v>
      </c>
      <c r="H10" s="65">
        <f t="shared" si="0"/>
        <v>100</v>
      </c>
      <c r="I10" s="65">
        <f t="shared" si="0"/>
        <v>101</v>
      </c>
      <c r="J10" s="65">
        <f t="shared" si="0"/>
        <v>102</v>
      </c>
      <c r="K10" s="66">
        <f>J10+1</f>
        <v>103</v>
      </c>
    </row>
    <row r="11" spans="1:11" ht="21" customHeight="1">
      <c r="A11" s="68"/>
      <c r="B11" s="69" t="s">
        <v>56</v>
      </c>
      <c r="C11" s="69"/>
      <c r="D11" s="69"/>
      <c r="E11" s="69"/>
      <c r="F11" s="69"/>
      <c r="G11" s="69"/>
      <c r="H11" s="69"/>
      <c r="I11" s="69"/>
      <c r="J11" s="69"/>
      <c r="K11" s="70"/>
    </row>
    <row r="12" spans="1:11" s="75" customFormat="1" ht="30" customHeight="1" thickBot="1">
      <c r="A12" s="164" t="s">
        <v>27</v>
      </c>
      <c r="B12" s="165">
        <v>4255</v>
      </c>
      <c r="C12" s="165">
        <v>68</v>
      </c>
      <c r="D12" s="165">
        <v>3136</v>
      </c>
      <c r="E12" s="165">
        <v>42</v>
      </c>
      <c r="F12" s="165">
        <f>SUM(B12:E12)</f>
        <v>7501</v>
      </c>
      <c r="G12" s="165">
        <v>11158</v>
      </c>
      <c r="H12" s="165">
        <v>11</v>
      </c>
      <c r="I12" s="165">
        <v>403</v>
      </c>
      <c r="J12" s="165">
        <v>761</v>
      </c>
      <c r="K12" s="166">
        <f>SUM(G12:J12)</f>
        <v>12333</v>
      </c>
    </row>
    <row r="13" spans="1:11" s="78" customFormat="1" ht="21.75" customHeight="1" thickTop="1">
      <c r="A13" s="76" t="s">
        <v>57</v>
      </c>
      <c r="B13" s="77">
        <v>3029</v>
      </c>
      <c r="C13" s="77">
        <v>51</v>
      </c>
      <c r="D13" s="77">
        <v>3218</v>
      </c>
      <c r="E13" s="77">
        <v>26</v>
      </c>
      <c r="F13" s="77">
        <v>6324</v>
      </c>
      <c r="G13" s="77">
        <v>8415</v>
      </c>
      <c r="H13" s="77">
        <v>14</v>
      </c>
      <c r="I13" s="77">
        <v>1089</v>
      </c>
      <c r="J13" s="77">
        <v>635</v>
      </c>
      <c r="K13" s="77">
        <v>10153</v>
      </c>
    </row>
    <row r="14" spans="1:11" s="80" customFormat="1" ht="14.25">
      <c r="A14" s="76" t="s">
        <v>58</v>
      </c>
      <c r="B14" s="79">
        <v>4196</v>
      </c>
      <c r="C14" s="79">
        <v>58</v>
      </c>
      <c r="D14" s="79">
        <v>5146</v>
      </c>
      <c r="E14" s="79">
        <v>25</v>
      </c>
      <c r="F14" s="79">
        <v>9425</v>
      </c>
      <c r="G14" s="79">
        <v>8061</v>
      </c>
      <c r="H14" s="79">
        <v>20</v>
      </c>
      <c r="I14" s="79">
        <v>2334</v>
      </c>
      <c r="J14" s="79">
        <v>635</v>
      </c>
      <c r="K14" s="79">
        <v>11050</v>
      </c>
    </row>
    <row r="15" spans="1:11" s="80" customFormat="1" ht="14.25">
      <c r="A15" s="76" t="s">
        <v>59</v>
      </c>
      <c r="B15" s="79">
        <v>3873</v>
      </c>
      <c r="C15" s="79">
        <v>45</v>
      </c>
      <c r="D15" s="79">
        <v>5147</v>
      </c>
      <c r="E15" s="79">
        <v>41</v>
      </c>
      <c r="F15" s="79">
        <v>9106</v>
      </c>
      <c r="G15" s="79">
        <v>8820</v>
      </c>
      <c r="H15" s="79">
        <v>12</v>
      </c>
      <c r="I15" s="79">
        <v>2866</v>
      </c>
      <c r="J15" s="79">
        <v>557</v>
      </c>
      <c r="K15" s="79">
        <v>12255</v>
      </c>
    </row>
    <row r="16" spans="1:11" s="80" customFormat="1" ht="14.25">
      <c r="A16" s="76" t="s">
        <v>60</v>
      </c>
      <c r="B16" s="79">
        <v>4166</v>
      </c>
      <c r="C16" s="79">
        <v>48</v>
      </c>
      <c r="D16" s="79">
        <v>5157</v>
      </c>
      <c r="E16" s="79">
        <v>49</v>
      </c>
      <c r="F16" s="79">
        <v>9420</v>
      </c>
      <c r="G16" s="79">
        <v>11334</v>
      </c>
      <c r="H16" s="79">
        <v>20</v>
      </c>
      <c r="I16" s="79">
        <v>2357</v>
      </c>
      <c r="J16" s="79">
        <v>771</v>
      </c>
      <c r="K16" s="79">
        <v>14482</v>
      </c>
    </row>
    <row r="17" spans="1:11" ht="30" customHeight="1">
      <c r="A17" s="167"/>
      <c r="B17" s="168"/>
      <c r="J17" s="253"/>
      <c r="K17" s="254"/>
    </row>
  </sheetData>
  <sheetProtection/>
  <mergeCells count="1">
    <mergeCell ref="J17:K17"/>
  </mergeCells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80" zoomScaleNormal="75" zoomScaleSheetLayoutView="80" zoomScalePageLayoutView="0" workbookViewId="0" topLeftCell="A1">
      <selection activeCell="A4" sqref="A4"/>
    </sheetView>
  </sheetViews>
  <sheetFormatPr defaultColWidth="14.21484375" defaultRowHeight="15"/>
  <cols>
    <col min="1" max="1" width="22.99609375" style="71" customWidth="1"/>
    <col min="2" max="8" width="16.88671875" style="71" customWidth="1"/>
    <col min="9" max="16384" width="14.21484375" style="71" customWidth="1"/>
  </cols>
  <sheetData>
    <row r="1" s="123" customFormat="1" ht="39" customHeight="1" thickBot="1">
      <c r="A1" s="123" t="s">
        <v>29</v>
      </c>
    </row>
    <row r="2" spans="1:8" s="45" customFormat="1" ht="32.25" customHeight="1" thickTop="1">
      <c r="A2" s="41"/>
      <c r="B2" s="43" t="s">
        <v>185</v>
      </c>
      <c r="C2" s="43"/>
      <c r="D2" s="43"/>
      <c r="E2" s="43"/>
      <c r="F2" s="43"/>
      <c r="G2" s="43"/>
      <c r="H2" s="82"/>
    </row>
    <row r="3" spans="1:8" s="52" customFormat="1" ht="21" customHeight="1">
      <c r="A3" s="162"/>
      <c r="B3" s="169" t="s">
        <v>186</v>
      </c>
      <c r="C3" s="47"/>
      <c r="D3" s="47"/>
      <c r="E3" s="47"/>
      <c r="F3" s="47"/>
      <c r="G3" s="47"/>
      <c r="H3" s="140"/>
    </row>
    <row r="4" spans="1:8" s="52" customFormat="1" ht="18" customHeight="1">
      <c r="A4" s="163" t="s">
        <v>35</v>
      </c>
      <c r="B4" s="49" t="s">
        <v>187</v>
      </c>
      <c r="C4" s="54"/>
      <c r="D4" s="54"/>
      <c r="E4" s="47" t="s">
        <v>188</v>
      </c>
      <c r="F4" s="47"/>
      <c r="G4" s="48"/>
      <c r="H4" s="51" t="s">
        <v>187</v>
      </c>
    </row>
    <row r="5" spans="1:8" s="52" customFormat="1" ht="14.25" customHeight="1">
      <c r="A5" s="163" t="s">
        <v>41</v>
      </c>
      <c r="B5" s="54" t="s">
        <v>189</v>
      </c>
      <c r="C5" s="54" t="s">
        <v>190</v>
      </c>
      <c r="D5" s="57" t="s">
        <v>44</v>
      </c>
      <c r="E5" s="54"/>
      <c r="F5" s="54"/>
      <c r="G5" s="54"/>
      <c r="H5" s="58" t="s">
        <v>191</v>
      </c>
    </row>
    <row r="6" spans="1:8" s="52" customFormat="1" ht="15" customHeight="1">
      <c r="A6" s="59"/>
      <c r="B6" s="54" t="s">
        <v>192</v>
      </c>
      <c r="C6" s="54" t="s">
        <v>193</v>
      </c>
      <c r="D6" s="60" t="str">
        <f>"(Sp. "&amp;B10&amp;" und "&amp;C10&amp;")"</f>
        <v>(Sp. 106 und 107)</v>
      </c>
      <c r="E6" s="54" t="s">
        <v>194</v>
      </c>
      <c r="F6" s="54" t="s">
        <v>195</v>
      </c>
      <c r="G6" s="54" t="s">
        <v>196</v>
      </c>
      <c r="H6" s="58" t="s">
        <v>197</v>
      </c>
    </row>
    <row r="7" spans="1:8" s="52" customFormat="1" ht="14.25">
      <c r="A7" s="59"/>
      <c r="B7" s="54" t="s">
        <v>198</v>
      </c>
      <c r="C7" s="54" t="s">
        <v>199</v>
      </c>
      <c r="D7" s="54"/>
      <c r="E7" s="54"/>
      <c r="F7" s="54"/>
      <c r="G7" s="54" t="s">
        <v>200</v>
      </c>
      <c r="H7" s="58" t="s">
        <v>199</v>
      </c>
    </row>
    <row r="8" spans="1:8" s="52" customFormat="1" ht="14.25">
      <c r="A8" s="59"/>
      <c r="B8" s="54"/>
      <c r="C8" s="54"/>
      <c r="D8" s="54"/>
      <c r="E8" s="54"/>
      <c r="F8" s="54"/>
      <c r="G8" s="54"/>
      <c r="H8" s="58"/>
    </row>
    <row r="9" spans="1:8" s="52" customFormat="1" ht="14.25" customHeight="1">
      <c r="A9" s="59"/>
      <c r="B9" s="62"/>
      <c r="C9" s="62"/>
      <c r="D9" s="62"/>
      <c r="E9" s="62"/>
      <c r="F9" s="62"/>
      <c r="G9" s="62"/>
      <c r="H9" s="63"/>
    </row>
    <row r="10" spans="1:8" s="67" customFormat="1" ht="10.5" customHeight="1" thickBot="1">
      <c r="A10" s="64"/>
      <c r="B10" s="65">
        <v>106</v>
      </c>
      <c r="C10" s="65">
        <f aca="true" t="shared" si="0" ref="C10:H10">B10+1</f>
        <v>107</v>
      </c>
      <c r="D10" s="65">
        <f t="shared" si="0"/>
        <v>108</v>
      </c>
      <c r="E10" s="65">
        <f t="shared" si="0"/>
        <v>109</v>
      </c>
      <c r="F10" s="65">
        <f t="shared" si="0"/>
        <v>110</v>
      </c>
      <c r="G10" s="65">
        <f t="shared" si="0"/>
        <v>111</v>
      </c>
      <c r="H10" s="66">
        <f t="shared" si="0"/>
        <v>112</v>
      </c>
    </row>
    <row r="11" spans="1:8" ht="21" customHeight="1">
      <c r="A11" s="68"/>
      <c r="B11" s="69" t="s">
        <v>56</v>
      </c>
      <c r="C11" s="69"/>
      <c r="D11" s="69"/>
      <c r="E11" s="69"/>
      <c r="F11" s="69"/>
      <c r="G11" s="69"/>
      <c r="H11" s="70"/>
    </row>
    <row r="12" spans="1:11" s="170" customFormat="1" ht="30" customHeight="1" thickBot="1">
      <c r="A12" s="72" t="s">
        <v>27</v>
      </c>
      <c r="B12" s="73">
        <v>315</v>
      </c>
      <c r="C12" s="73">
        <v>3571</v>
      </c>
      <c r="D12" s="73">
        <v>3886</v>
      </c>
      <c r="E12" s="73">
        <v>1127</v>
      </c>
      <c r="F12" s="73">
        <v>1085</v>
      </c>
      <c r="G12" s="73">
        <v>64</v>
      </c>
      <c r="H12" s="74">
        <v>1610</v>
      </c>
      <c r="J12" s="171"/>
      <c r="K12" s="172"/>
    </row>
    <row r="13" spans="1:11" s="77" customFormat="1" ht="19.5" customHeight="1" thickTop="1">
      <c r="A13" s="76" t="s">
        <v>57</v>
      </c>
      <c r="B13" s="77">
        <v>357</v>
      </c>
      <c r="C13" s="77">
        <v>1873</v>
      </c>
      <c r="D13" s="77">
        <v>2230</v>
      </c>
      <c r="E13" s="77">
        <v>814</v>
      </c>
      <c r="F13" s="77">
        <v>1063</v>
      </c>
      <c r="G13" s="77">
        <v>38</v>
      </c>
      <c r="H13" s="77">
        <v>315</v>
      </c>
      <c r="J13" s="171"/>
      <c r="K13" s="173"/>
    </row>
    <row r="14" spans="1:11" s="79" customFormat="1" ht="14.25">
      <c r="A14" s="76" t="s">
        <v>58</v>
      </c>
      <c r="B14" s="79">
        <v>259</v>
      </c>
      <c r="C14" s="79">
        <v>2175</v>
      </c>
      <c r="D14" s="79">
        <v>2434</v>
      </c>
      <c r="E14" s="79">
        <v>839</v>
      </c>
      <c r="F14" s="79">
        <v>1209</v>
      </c>
      <c r="G14" s="79">
        <v>29</v>
      </c>
      <c r="H14" s="79">
        <v>357</v>
      </c>
      <c r="J14" s="171"/>
      <c r="K14" s="174"/>
    </row>
    <row r="15" spans="1:8" s="79" customFormat="1" ht="14.25">
      <c r="A15" s="76" t="s">
        <v>59</v>
      </c>
      <c r="B15" s="79">
        <v>279</v>
      </c>
      <c r="C15" s="79">
        <v>2066</v>
      </c>
      <c r="D15" s="79">
        <v>2345</v>
      </c>
      <c r="E15" s="79">
        <v>857</v>
      </c>
      <c r="F15" s="79">
        <v>1195</v>
      </c>
      <c r="G15" s="79">
        <v>34</v>
      </c>
      <c r="H15" s="79">
        <v>259</v>
      </c>
    </row>
    <row r="16" spans="1:8" s="79" customFormat="1" ht="14.25">
      <c r="A16" s="76" t="s">
        <v>60</v>
      </c>
      <c r="B16" s="79">
        <v>314</v>
      </c>
      <c r="C16" s="79">
        <v>2233</v>
      </c>
      <c r="D16" s="79">
        <v>2547</v>
      </c>
      <c r="E16" s="79">
        <v>965</v>
      </c>
      <c r="F16" s="79">
        <v>1243</v>
      </c>
      <c r="G16" s="79">
        <v>60</v>
      </c>
      <c r="H16" s="79">
        <v>279</v>
      </c>
    </row>
    <row r="17" spans="1:8" ht="15">
      <c r="A17" s="255" t="s">
        <v>201</v>
      </c>
      <c r="B17" s="255"/>
      <c r="C17" s="255"/>
      <c r="D17" s="255"/>
      <c r="E17" s="255"/>
      <c r="F17" s="255"/>
      <c r="G17" s="255"/>
      <c r="H17" s="255"/>
    </row>
  </sheetData>
  <sheetProtection/>
  <mergeCells count="1">
    <mergeCell ref="A17:H17"/>
  </mergeCells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1"/>
  <headerFooter alignWithMargins="0">
    <oddFooter>&amp;L&amp;14Tab. &amp;A&amp;R&amp;14&amp;P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0009</dc:creator>
  <cp:keywords/>
  <dc:description/>
  <cp:lastModifiedBy>Henning, Bernd</cp:lastModifiedBy>
  <cp:lastPrinted>2013-04-12T10:00:06Z</cp:lastPrinted>
  <dcterms:created xsi:type="dcterms:W3CDTF">2000-01-25T10:48:02Z</dcterms:created>
  <dcterms:modified xsi:type="dcterms:W3CDTF">2021-10-04T12:18:23Z</dcterms:modified>
  <cp:category/>
  <cp:version/>
  <cp:contentType/>
  <cp:contentStatus/>
</cp:coreProperties>
</file>